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28\ბიუჯეტი\2023\"/>
    </mc:Choice>
  </mc:AlternateContent>
  <xr:revisionPtr revIDLastSave="0" documentId="13_ncr:1_{23F3CFCF-7ABF-4229-8E1F-79B2B08168F9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14.02.23" sheetId="34" r:id="rId1"/>
  </sheets>
  <definedNames>
    <definedName name="_xlnm.Print_Area" localSheetId="0">'14.02.23'!$A$1:$R$98</definedName>
  </definedNames>
  <calcPr calcId="191029"/>
</workbook>
</file>

<file path=xl/calcChain.xml><?xml version="1.0" encoding="utf-8"?>
<calcChain xmlns="http://schemas.openxmlformats.org/spreadsheetml/2006/main">
  <c r="C34" i="34" l="1"/>
  <c r="O34" i="34"/>
  <c r="K34" i="34"/>
  <c r="G34" i="34"/>
  <c r="G28" i="34"/>
  <c r="R94" i="34" l="1"/>
  <c r="N94" i="34"/>
  <c r="J94" i="34"/>
  <c r="F94" i="34"/>
  <c r="R93" i="34"/>
  <c r="N93" i="34"/>
  <c r="J93" i="34"/>
  <c r="F93" i="34"/>
  <c r="R92" i="34"/>
  <c r="N92" i="34"/>
  <c r="J92" i="34"/>
  <c r="F92" i="34"/>
  <c r="R91" i="34"/>
  <c r="N91" i="34"/>
  <c r="J91" i="34"/>
  <c r="F91" i="34"/>
  <c r="R90" i="34"/>
  <c r="N90" i="34"/>
  <c r="J90" i="34"/>
  <c r="F90" i="34"/>
  <c r="Q89" i="34"/>
  <c r="R89" i="34" s="1"/>
  <c r="P89" i="34"/>
  <c r="O89" i="34"/>
  <c r="N89" i="34"/>
  <c r="M89" i="34"/>
  <c r="L89" i="34"/>
  <c r="K89" i="34"/>
  <c r="I89" i="34"/>
  <c r="H89" i="34"/>
  <c r="G89" i="34"/>
  <c r="E89" i="34"/>
  <c r="D89" i="34"/>
  <c r="C89" i="34"/>
  <c r="R88" i="34"/>
  <c r="N88" i="34"/>
  <c r="J88" i="34"/>
  <c r="F88" i="34"/>
  <c r="R87" i="34"/>
  <c r="N87" i="34"/>
  <c r="H87" i="34"/>
  <c r="J87" i="34" s="1"/>
  <c r="F87" i="34"/>
  <c r="Q86" i="34"/>
  <c r="P86" i="34"/>
  <c r="P84" i="34" s="1"/>
  <c r="O86" i="34"/>
  <c r="R86" i="34" s="1"/>
  <c r="M86" i="34"/>
  <c r="L86" i="34"/>
  <c r="L84" i="34" s="1"/>
  <c r="K86" i="34"/>
  <c r="N86" i="34" s="1"/>
  <c r="I86" i="34"/>
  <c r="H86" i="34"/>
  <c r="H84" i="34" s="1"/>
  <c r="G86" i="34"/>
  <c r="J86" i="34" s="1"/>
  <c r="E86" i="34"/>
  <c r="D86" i="34"/>
  <c r="C86" i="34"/>
  <c r="F86" i="34" s="1"/>
  <c r="R85" i="34"/>
  <c r="N85" i="34"/>
  <c r="J85" i="34"/>
  <c r="F85" i="34"/>
  <c r="Q84" i="34"/>
  <c r="O84" i="34"/>
  <c r="M84" i="34"/>
  <c r="I84" i="34"/>
  <c r="E84" i="34"/>
  <c r="D84" i="34"/>
  <c r="C84" i="34"/>
  <c r="R83" i="34"/>
  <c r="N83" i="34"/>
  <c r="J83" i="34"/>
  <c r="F83" i="34"/>
  <c r="R82" i="34"/>
  <c r="N82" i="34"/>
  <c r="J82" i="34"/>
  <c r="F82" i="34"/>
  <c r="R81" i="34"/>
  <c r="N81" i="34"/>
  <c r="J81" i="34"/>
  <c r="F81" i="34"/>
  <c r="Q80" i="34"/>
  <c r="P80" i="34"/>
  <c r="O80" i="34"/>
  <c r="M80" i="34"/>
  <c r="L80" i="34"/>
  <c r="K80" i="34"/>
  <c r="I80" i="34"/>
  <c r="H80" i="34"/>
  <c r="G80" i="34"/>
  <c r="E80" i="34"/>
  <c r="D80" i="34"/>
  <c r="C80" i="34"/>
  <c r="R79" i="34"/>
  <c r="N79" i="34"/>
  <c r="J79" i="34"/>
  <c r="F79" i="34"/>
  <c r="R78" i="34"/>
  <c r="N78" i="34"/>
  <c r="J78" i="34"/>
  <c r="F78" i="34"/>
  <c r="R77" i="34"/>
  <c r="N77" i="34"/>
  <c r="J77" i="34"/>
  <c r="F77" i="34"/>
  <c r="R76" i="34"/>
  <c r="N76" i="34"/>
  <c r="J76" i="34"/>
  <c r="F76" i="34"/>
  <c r="R75" i="34"/>
  <c r="N75" i="34"/>
  <c r="J75" i="34"/>
  <c r="F75" i="34"/>
  <c r="R74" i="34"/>
  <c r="N74" i="34"/>
  <c r="J74" i="34"/>
  <c r="F74" i="34"/>
  <c r="R73" i="34"/>
  <c r="N73" i="34"/>
  <c r="J73" i="34"/>
  <c r="F73" i="34"/>
  <c r="R72" i="34"/>
  <c r="N72" i="34"/>
  <c r="J72" i="34"/>
  <c r="F72" i="34"/>
  <c r="R71" i="34"/>
  <c r="N71" i="34"/>
  <c r="J71" i="34"/>
  <c r="F71" i="34"/>
  <c r="R70" i="34"/>
  <c r="N70" i="34"/>
  <c r="J70" i="34"/>
  <c r="F70" i="34"/>
  <c r="R69" i="34"/>
  <c r="N69" i="34"/>
  <c r="J69" i="34"/>
  <c r="F69" i="34"/>
  <c r="R68" i="34"/>
  <c r="N68" i="34"/>
  <c r="J68" i="34"/>
  <c r="F68" i="34"/>
  <c r="R67" i="34"/>
  <c r="N67" i="34"/>
  <c r="J67" i="34"/>
  <c r="F67" i="34"/>
  <c r="R66" i="34"/>
  <c r="N66" i="34"/>
  <c r="J66" i="34"/>
  <c r="F66" i="34"/>
  <c r="Q65" i="34"/>
  <c r="P65" i="34"/>
  <c r="O65" i="34"/>
  <c r="M65" i="34"/>
  <c r="L65" i="34"/>
  <c r="K65" i="34"/>
  <c r="I65" i="34"/>
  <c r="H65" i="34"/>
  <c r="G65" i="34"/>
  <c r="E65" i="34"/>
  <c r="D65" i="34"/>
  <c r="C65" i="34"/>
  <c r="R64" i="34"/>
  <c r="N64" i="34"/>
  <c r="J64" i="34"/>
  <c r="F64" i="34"/>
  <c r="R63" i="34"/>
  <c r="N63" i="34"/>
  <c r="J63" i="34"/>
  <c r="F63" i="34"/>
  <c r="R62" i="34"/>
  <c r="N62" i="34"/>
  <c r="J62" i="34"/>
  <c r="E62" i="34"/>
  <c r="F62" i="34" s="1"/>
  <c r="R61" i="34"/>
  <c r="N61" i="34"/>
  <c r="J61" i="34"/>
  <c r="F61" i="34"/>
  <c r="R60" i="34"/>
  <c r="N60" i="34"/>
  <c r="J60" i="34"/>
  <c r="F60" i="34"/>
  <c r="R59" i="34"/>
  <c r="N59" i="34"/>
  <c r="J59" i="34"/>
  <c r="F59" i="34"/>
  <c r="R58" i="34"/>
  <c r="N58" i="34"/>
  <c r="J58" i="34"/>
  <c r="F58" i="34"/>
  <c r="R57" i="34"/>
  <c r="N57" i="34"/>
  <c r="J57" i="34"/>
  <c r="F57" i="34"/>
  <c r="R56" i="34"/>
  <c r="N56" i="34"/>
  <c r="J56" i="34"/>
  <c r="F56" i="34"/>
  <c r="R55" i="34"/>
  <c r="N55" i="34"/>
  <c r="J55" i="34"/>
  <c r="F55" i="34"/>
  <c r="R54" i="34"/>
  <c r="N54" i="34"/>
  <c r="J54" i="34"/>
  <c r="F54" i="34"/>
  <c r="Q53" i="34"/>
  <c r="P53" i="34"/>
  <c r="P48" i="34" s="1"/>
  <c r="P36" i="34" s="1"/>
  <c r="O53" i="34"/>
  <c r="O48" i="34" s="1"/>
  <c r="O36" i="34" s="1"/>
  <c r="M53" i="34"/>
  <c r="L53" i="34"/>
  <c r="L48" i="34" s="1"/>
  <c r="L36" i="34" s="1"/>
  <c r="K53" i="34"/>
  <c r="I53" i="34"/>
  <c r="I48" i="34" s="1"/>
  <c r="I36" i="34" s="1"/>
  <c r="H53" i="34"/>
  <c r="H48" i="34" s="1"/>
  <c r="H36" i="34" s="1"/>
  <c r="G53" i="34"/>
  <c r="G48" i="34" s="1"/>
  <c r="E53" i="34"/>
  <c r="D53" i="34"/>
  <c r="D48" i="34" s="1"/>
  <c r="D36" i="34" s="1"/>
  <c r="C53" i="34"/>
  <c r="R52" i="34"/>
  <c r="N52" i="34"/>
  <c r="J52" i="34"/>
  <c r="F52" i="34"/>
  <c r="R51" i="34"/>
  <c r="N51" i="34"/>
  <c r="J51" i="34"/>
  <c r="F51" i="34"/>
  <c r="R50" i="34"/>
  <c r="N50" i="34"/>
  <c r="J50" i="34"/>
  <c r="F50" i="34"/>
  <c r="R49" i="34"/>
  <c r="N49" i="34"/>
  <c r="J49" i="34"/>
  <c r="F49" i="34"/>
  <c r="Q48" i="34"/>
  <c r="M48" i="34"/>
  <c r="M36" i="34" s="1"/>
  <c r="K48" i="34"/>
  <c r="E48" i="34"/>
  <c r="C48" i="34"/>
  <c r="C36" i="34" s="1"/>
  <c r="R47" i="34"/>
  <c r="N47" i="34"/>
  <c r="J47" i="34"/>
  <c r="F47" i="34"/>
  <c r="R46" i="34"/>
  <c r="N46" i="34"/>
  <c r="J46" i="34"/>
  <c r="F46" i="34"/>
  <c r="R45" i="34"/>
  <c r="N45" i="34"/>
  <c r="J45" i="34"/>
  <c r="F45" i="34"/>
  <c r="R44" i="34"/>
  <c r="N44" i="34"/>
  <c r="J44" i="34"/>
  <c r="F44" i="34"/>
  <c r="R43" i="34"/>
  <c r="N43" i="34"/>
  <c r="J43" i="34"/>
  <c r="F43" i="34"/>
  <c r="R42" i="34"/>
  <c r="N42" i="34"/>
  <c r="J42" i="34"/>
  <c r="F42" i="34"/>
  <c r="R41" i="34"/>
  <c r="N41" i="34"/>
  <c r="J41" i="34"/>
  <c r="F41" i="34"/>
  <c r="R40" i="34"/>
  <c r="N40" i="34"/>
  <c r="J40" i="34"/>
  <c r="F40" i="34"/>
  <c r="R39" i="34"/>
  <c r="N39" i="34"/>
  <c r="J39" i="34"/>
  <c r="F39" i="34"/>
  <c r="R38" i="34"/>
  <c r="N38" i="34"/>
  <c r="J38" i="34"/>
  <c r="F38" i="34"/>
  <c r="R37" i="34"/>
  <c r="N37" i="34"/>
  <c r="J37" i="34"/>
  <c r="F37" i="34"/>
  <c r="Q36" i="34"/>
  <c r="K36" i="34"/>
  <c r="E36" i="34"/>
  <c r="R35" i="34"/>
  <c r="N35" i="34"/>
  <c r="J35" i="34"/>
  <c r="F35" i="34"/>
  <c r="Q34" i="34"/>
  <c r="Q33" i="34" s="1"/>
  <c r="P34" i="34"/>
  <c r="M34" i="34"/>
  <c r="L34" i="34"/>
  <c r="N34" i="34" s="1"/>
  <c r="I34" i="34"/>
  <c r="H34" i="34"/>
  <c r="J34" i="34" s="1"/>
  <c r="E34" i="34"/>
  <c r="E33" i="34" s="1"/>
  <c r="D34" i="34"/>
  <c r="F34" i="34" s="1"/>
  <c r="R32" i="34"/>
  <c r="N32" i="34"/>
  <c r="J32" i="34"/>
  <c r="F32" i="34"/>
  <c r="R31" i="34"/>
  <c r="N31" i="34"/>
  <c r="J31" i="34"/>
  <c r="F31" i="34"/>
  <c r="R30" i="34"/>
  <c r="N30" i="34"/>
  <c r="J30" i="34"/>
  <c r="F30" i="34"/>
  <c r="R29" i="34"/>
  <c r="N29" i="34"/>
  <c r="J29" i="34"/>
  <c r="F29" i="34"/>
  <c r="R28" i="34"/>
  <c r="N28" i="34"/>
  <c r="J28" i="34"/>
  <c r="F28" i="34"/>
  <c r="R27" i="34"/>
  <c r="N27" i="34"/>
  <c r="J27" i="34"/>
  <c r="F27" i="34"/>
  <c r="O26" i="34"/>
  <c r="R26" i="34" s="1"/>
  <c r="K26" i="34"/>
  <c r="K23" i="34" s="1"/>
  <c r="I26" i="34"/>
  <c r="J26" i="34" s="1"/>
  <c r="F26" i="34"/>
  <c r="R25" i="34"/>
  <c r="N25" i="34"/>
  <c r="J25" i="34"/>
  <c r="F25" i="34"/>
  <c r="R24" i="34"/>
  <c r="N24" i="34"/>
  <c r="J24" i="34"/>
  <c r="F24" i="34"/>
  <c r="Q23" i="34"/>
  <c r="Q22" i="34" s="1"/>
  <c r="Q21" i="34" s="1"/>
  <c r="P23" i="34"/>
  <c r="M23" i="34"/>
  <c r="M22" i="34" s="1"/>
  <c r="M21" i="34" s="1"/>
  <c r="L23" i="34"/>
  <c r="H23" i="34"/>
  <c r="G23" i="34"/>
  <c r="E23" i="34"/>
  <c r="E22" i="34" s="1"/>
  <c r="E21" i="34" s="1"/>
  <c r="D23" i="34"/>
  <c r="D22" i="34" s="1"/>
  <c r="D21" i="34" s="1"/>
  <c r="C23" i="34"/>
  <c r="P22" i="34"/>
  <c r="P21" i="34" s="1"/>
  <c r="L22" i="34"/>
  <c r="H22" i="34"/>
  <c r="H21" i="34" s="1"/>
  <c r="L21" i="34"/>
  <c r="R19" i="34"/>
  <c r="N19" i="34"/>
  <c r="J19" i="34"/>
  <c r="F19" i="34"/>
  <c r="R18" i="34"/>
  <c r="N18" i="34"/>
  <c r="J18" i="34"/>
  <c r="F18" i="34"/>
  <c r="R17" i="34"/>
  <c r="N17" i="34"/>
  <c r="J17" i="34"/>
  <c r="F17" i="34"/>
  <c r="R16" i="34"/>
  <c r="N16" i="34"/>
  <c r="J16" i="34"/>
  <c r="F16" i="34"/>
  <c r="R15" i="34"/>
  <c r="N15" i="34"/>
  <c r="J15" i="34"/>
  <c r="F15" i="34"/>
  <c r="Q14" i="34"/>
  <c r="P14" i="34"/>
  <c r="O14" i="34"/>
  <c r="M14" i="34"/>
  <c r="L14" i="34"/>
  <c r="K14" i="34"/>
  <c r="I14" i="34"/>
  <c r="H14" i="34"/>
  <c r="G14" i="34"/>
  <c r="E14" i="34"/>
  <c r="D14" i="34"/>
  <c r="C14" i="34"/>
  <c r="R13" i="34"/>
  <c r="N13" i="34"/>
  <c r="J13" i="34"/>
  <c r="F13" i="34"/>
  <c r="R12" i="34"/>
  <c r="N12" i="34"/>
  <c r="J12" i="34"/>
  <c r="F12" i="34"/>
  <c r="Q11" i="34"/>
  <c r="P11" i="34"/>
  <c r="O11" i="34"/>
  <c r="O9" i="34" s="1"/>
  <c r="O5" i="34" s="1"/>
  <c r="O4" i="34" s="1"/>
  <c r="M11" i="34"/>
  <c r="M9" i="34" s="1"/>
  <c r="M5" i="34" s="1"/>
  <c r="M4" i="34" s="1"/>
  <c r="L11" i="34"/>
  <c r="K11" i="34"/>
  <c r="I11" i="34"/>
  <c r="I9" i="34" s="1"/>
  <c r="I5" i="34" s="1"/>
  <c r="I4" i="34" s="1"/>
  <c r="H11" i="34"/>
  <c r="H9" i="34" s="1"/>
  <c r="H5" i="34" s="1"/>
  <c r="G11" i="34"/>
  <c r="E11" i="34"/>
  <c r="D11" i="34"/>
  <c r="D9" i="34" s="1"/>
  <c r="C11" i="34"/>
  <c r="C9" i="34" s="1"/>
  <c r="R10" i="34"/>
  <c r="N10" i="34"/>
  <c r="J10" i="34"/>
  <c r="F10" i="34"/>
  <c r="P9" i="34"/>
  <c r="P5" i="34" s="1"/>
  <c r="L9" i="34"/>
  <c r="L5" i="34" s="1"/>
  <c r="K9" i="34"/>
  <c r="K5" i="34" s="1"/>
  <c r="K4" i="34" s="1"/>
  <c r="G9" i="34"/>
  <c r="E9" i="34"/>
  <c r="E5" i="34" s="1"/>
  <c r="E4" i="34" s="1"/>
  <c r="R8" i="34"/>
  <c r="N8" i="34"/>
  <c r="J8" i="34"/>
  <c r="D8" i="34"/>
  <c r="C8" i="34"/>
  <c r="F8" i="34" s="1"/>
  <c r="R7" i="34"/>
  <c r="N7" i="34"/>
  <c r="J7" i="34"/>
  <c r="F7" i="34"/>
  <c r="R6" i="34"/>
  <c r="N6" i="34"/>
  <c r="J6" i="34"/>
  <c r="F6" i="34"/>
  <c r="G5" i="34"/>
  <c r="G4" i="34" s="1"/>
  <c r="F3" i="34"/>
  <c r="F11" i="34" l="1"/>
  <c r="N14" i="34"/>
  <c r="K84" i="34"/>
  <c r="M20" i="34"/>
  <c r="R11" i="34"/>
  <c r="J14" i="34"/>
  <c r="I23" i="34"/>
  <c r="I22" i="34" s="1"/>
  <c r="I21" i="34" s="1"/>
  <c r="Q20" i="34"/>
  <c r="M33" i="34"/>
  <c r="J65" i="34"/>
  <c r="J80" i="34"/>
  <c r="G84" i="34"/>
  <c r="J84" i="34" s="1"/>
  <c r="R34" i="34"/>
  <c r="F65" i="34"/>
  <c r="F89" i="34"/>
  <c r="J48" i="34"/>
  <c r="G36" i="34"/>
  <c r="J36" i="34" s="1"/>
  <c r="J9" i="34"/>
  <c r="Q9" i="34"/>
  <c r="Q5" i="34" s="1"/>
  <c r="Q4" i="34" s="1"/>
  <c r="J11" i="34"/>
  <c r="N11" i="34"/>
  <c r="H33" i="34"/>
  <c r="F80" i="34"/>
  <c r="F84" i="34"/>
  <c r="F9" i="34"/>
  <c r="F14" i="34"/>
  <c r="F23" i="34"/>
  <c r="O23" i="34"/>
  <c r="R23" i="34" s="1"/>
  <c r="I33" i="34"/>
  <c r="D33" i="34"/>
  <c r="D20" i="34" s="1"/>
  <c r="R65" i="34"/>
  <c r="R84" i="34"/>
  <c r="J89" i="34"/>
  <c r="N9" i="34"/>
  <c r="L33" i="34"/>
  <c r="D5" i="34"/>
  <c r="D4" i="34" s="1"/>
  <c r="R14" i="34"/>
  <c r="H20" i="34"/>
  <c r="R36" i="34"/>
  <c r="R48" i="34"/>
  <c r="P33" i="34"/>
  <c r="N65" i="34"/>
  <c r="N80" i="34"/>
  <c r="N84" i="34"/>
  <c r="R80" i="34"/>
  <c r="L20" i="34"/>
  <c r="H4" i="34"/>
  <c r="J4" i="34" s="1"/>
  <c r="J5" i="34"/>
  <c r="I20" i="34"/>
  <c r="N23" i="34"/>
  <c r="K22" i="34"/>
  <c r="P4" i="34"/>
  <c r="E20" i="34"/>
  <c r="L4" i="34"/>
  <c r="N4" i="34" s="1"/>
  <c r="N5" i="34"/>
  <c r="P20" i="34"/>
  <c r="F36" i="34"/>
  <c r="N36" i="34"/>
  <c r="F48" i="34"/>
  <c r="N48" i="34"/>
  <c r="C5" i="34"/>
  <c r="C22" i="34"/>
  <c r="G22" i="34"/>
  <c r="O22" i="34"/>
  <c r="N26" i="34"/>
  <c r="F53" i="34"/>
  <c r="J53" i="34"/>
  <c r="N53" i="34"/>
  <c r="R53" i="34"/>
  <c r="C33" i="34"/>
  <c r="F33" i="34" s="1"/>
  <c r="K33" i="34"/>
  <c r="O33" i="34"/>
  <c r="R4" i="34" l="1"/>
  <c r="N33" i="34"/>
  <c r="R5" i="34"/>
  <c r="R9" i="34"/>
  <c r="J23" i="34"/>
  <c r="G33" i="34"/>
  <c r="J33" i="34" s="1"/>
  <c r="R33" i="34"/>
  <c r="F5" i="34"/>
  <c r="C4" i="34"/>
  <c r="O21" i="34"/>
  <c r="R22" i="34"/>
  <c r="G21" i="34"/>
  <c r="J22" i="34"/>
  <c r="K21" i="34"/>
  <c r="N22" i="34"/>
  <c r="C21" i="34"/>
  <c r="F22" i="34"/>
  <c r="R21" i="34" l="1"/>
  <c r="O20" i="34"/>
  <c r="R20" i="34" s="1"/>
  <c r="F21" i="34"/>
  <c r="C20" i="34"/>
  <c r="F20" i="34" s="1"/>
  <c r="J21" i="34"/>
  <c r="G20" i="34"/>
  <c r="J20" i="34" s="1"/>
  <c r="F4" i="34"/>
  <c r="N21" i="34"/>
  <c r="K20" i="34"/>
  <c r="N20" i="34" s="1"/>
  <c r="F95" i="34" l="1"/>
  <c r="C95" i="34"/>
  <c r="D3" i="34" s="1"/>
  <c r="D95" i="34" s="1"/>
  <c r="E3" i="34" s="1"/>
  <c r="E95" i="34" s="1"/>
  <c r="G3" i="34" s="1"/>
  <c r="G95" i="34" l="1"/>
  <c r="H3" i="34" s="1"/>
  <c r="H95" i="34" s="1"/>
  <c r="I3" i="34" s="1"/>
  <c r="I95" i="34" s="1"/>
  <c r="K3" i="34" s="1"/>
  <c r="J3" i="34"/>
  <c r="J95" i="34" s="1"/>
  <c r="K95" i="34" l="1"/>
  <c r="L3" i="34" s="1"/>
  <c r="L95" i="34" s="1"/>
  <c r="M3" i="34" s="1"/>
  <c r="M95" i="34" s="1"/>
  <c r="O3" i="34" s="1"/>
  <c r="N3" i="34"/>
  <c r="N95" i="34" s="1"/>
  <c r="O95" i="34" l="1"/>
  <c r="P3" i="34" s="1"/>
  <c r="P95" i="34" s="1"/>
  <c r="Q3" i="34" s="1"/>
  <c r="Q95" i="34" s="1"/>
  <c r="R3" i="34"/>
  <c r="R95" i="34" s="1"/>
</calcChain>
</file>

<file path=xl/sharedStrings.xml><?xml version="1.0" encoding="utf-8"?>
<sst xmlns="http://schemas.openxmlformats.org/spreadsheetml/2006/main" count="114" uniqueCount="112">
  <si>
    <t>კოდები</t>
  </si>
  <si>
    <t>კატეგორია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</si>
  <si>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</si>
  <si>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</si>
  <si>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</si>
  <si>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</si>
  <si>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</si>
  <si>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</si>
  <si>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</si>
  <si>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</si>
  <si>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</si>
  <si>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</si>
  <si>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</si>
  <si>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</si>
  <si>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ნაშთი პერიოდის დასაწყისში</t>
  </si>
  <si>
    <t>შემოსავლები</t>
  </si>
  <si>
    <t>ბიუჯეტიდან მიღებული დაფინანსება</t>
  </si>
  <si>
    <t>ვაუჩერული დაფინანსება</t>
  </si>
  <si>
    <t>სამინისტროდან მიღებული დამატებითი დაფინანსება დეფიციტის დაფარვის მიზნით</t>
  </si>
  <si>
    <t>სერთიფიცირებული მასწავლებლების დანამატი</t>
  </si>
  <si>
    <t>სხვა შემოსავლები</t>
  </si>
  <si>
    <t>ადგილობრივი ორგანოებიდან მიღებული დაფინანსება</t>
  </si>
  <si>
    <t>სამინისტროს მხრიდან განხორციელებული პროგრამული დაფინანსება</t>
  </si>
  <si>
    <t>სხვა საბიუჯეტო შემოსავალი</t>
  </si>
  <si>
    <t>გრანტები</t>
  </si>
  <si>
    <t>ეკონომიკური საქმიანობა (კანონმდებლობით ნებადართული სხვა შემოსავლები)</t>
  </si>
  <si>
    <t xml:space="preserve">შემოსავლები საკუთრებიდან (იჯარა, ქირავნობა) </t>
  </si>
  <si>
    <t>საქონლისა და მომსახურების რეალიზაცია (წრეები, გახანგრძლივებული ჯგუფები და სხვა)</t>
  </si>
  <si>
    <t>სანქციები, ჯარიმები, საურავები</t>
  </si>
  <si>
    <t>ნებაყოფლობითი ტრანსფერები, გრანტების გარდა (ქველმოქმედება, შემოწირულობა და სხვა)</t>
  </si>
  <si>
    <t>შერეული და სხვა არაკლასიფიცირებული შემოსავლები</t>
  </si>
  <si>
    <t>ხარჯები</t>
  </si>
  <si>
    <t>შრომის ანაზღაურება</t>
  </si>
  <si>
    <t xml:space="preserve">ხელფასები </t>
  </si>
  <si>
    <t>თანამდებობრივი სარგო</t>
  </si>
  <si>
    <t>დირექციის თანამდებობრივი სარგო</t>
  </si>
  <si>
    <t>პერსონალის თანამდებობრივი სარგო</t>
  </si>
  <si>
    <t>პედაგოგთა შრომის ანაზღაურება</t>
  </si>
  <si>
    <t>წოდებრივი სარგო</t>
  </si>
  <si>
    <t>დანამატი</t>
  </si>
  <si>
    <t xml:space="preserve"> ჰონორარი</t>
  </si>
  <si>
    <t>კომპენსაცია</t>
  </si>
  <si>
    <t>საქონელი და მომსახურება</t>
  </si>
  <si>
    <t>შტატგარეშე მომუშავეთა ანაზღაურება</t>
  </si>
  <si>
    <t>მივლინება</t>
  </si>
  <si>
    <t>ოფისის ხარჯები</t>
  </si>
  <si>
    <t>საკანცელარიო, საწერ-სახაზავი ქაღალდის, საბუღალტრო ბლანკების, ბიულეტენების, საკანცელარიო წიგნების და სხვა ანალოგიური მასალების შეძენა</t>
  </si>
  <si>
    <t>კომპიუტერული პროგრამების შეძენის და განახლების ხარჯი</t>
  </si>
  <si>
    <t>ნორმატიული აქტების, საცნობარო და სპეციალური ლიტერატურის, ჟურნალ - გაზეთების შეძენა და ყველა სახის საგამომცემლო - სასტამბო (არაძირითადი საქმიანობის ) ხარჯი</t>
  </si>
  <si>
    <t>მცირეფასიანი საოფისე ტექნიკის შეძენა და დამონტაჟების/დემონტაჟის ხარჯი</t>
  </si>
  <si>
    <t>საოფისე ინვენტარის შეძენა და დამონტაჟების ხარჯი</t>
  </si>
  <si>
    <t>ოფისისათვის საჭირო საგნებისა და მასალების შეძენის ხარჯი</t>
  </si>
  <si>
    <t>რეცხვის, ქიმწმენდის და სანიტარიული საგნების შეძენის ხარჯი</t>
  </si>
  <si>
    <t>შენობა-ნაგებობების და მათი მიმდებარე ტერიტორიების მიმდინარე რემონტის ხარჯი</t>
  </si>
  <si>
    <t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</t>
  </si>
  <si>
    <t>კავშირგაბმულობის ხარჯი</t>
  </si>
  <si>
    <t>საფოსტო მომსახურების ხარჯი</t>
  </si>
  <si>
    <t>კომუნალური ხარჯი</t>
  </si>
  <si>
    <t>ელექტროენერგიის ხარჯი</t>
  </si>
  <si>
    <t>წყლის ხარჯი</t>
  </si>
  <si>
    <t>ბუნებრივი და თხევადი აირის ხარჯი</t>
  </si>
  <si>
    <t>კანალიზაციისა და ასინილიზაციის ხარჯი</t>
  </si>
  <si>
    <t>გათბობისა და გათბობის მიზნით სხვა საწვავისა და ნედლეულის, ასევე გენერატორის საწვავის შეძენის ხარჯი</t>
  </si>
  <si>
    <t>დიზელი</t>
  </si>
  <si>
    <t>შეშა</t>
  </si>
  <si>
    <t>ქვანახშირი</t>
  </si>
  <si>
    <t>შენობა-ნაგებობების და მათი მიმდებარე ტერიტორიების მოვლა/დასუფთავების ხარჯი</t>
  </si>
  <si>
    <t>სამსახურებრივ მოვალეობასთან დაკავშირებული ბინით სარგებლობის კომუნალური ხარჯი</t>
  </si>
  <si>
    <t>ოფისის ხარჯი, რომელიც არ არის კლასიფიცირებული</t>
  </si>
  <si>
    <t>წარმომადგენლობითი ხარჯი</t>
  </si>
  <si>
    <t>კვების ხარჯები</t>
  </si>
  <si>
    <t>სამედიცინო ხარჯები</t>
  </si>
  <si>
    <t xml:space="preserve">რბილი ინვენტარისა და უნიფორმის შეძენის და პირად ჰიგიენასთან დაკავშირებული ხარჯები </t>
  </si>
  <si>
    <t>ტრანსპორტის, ტექნიკისა და იარაღის ექსპლუატაციისა და მოვლა-შენახვის ხარჯები</t>
  </si>
  <si>
    <t>სხვა დანარჩენი საქონელი და მომსახურება</t>
  </si>
  <si>
    <t>ბანკის მომსახურების ხარჯი</t>
  </si>
  <si>
    <t>ექსპერტიზის და შემოწმებების ხარჯი</t>
  </si>
  <si>
    <t>კადრების მომზადება-გადამზადებასთან, კვალიფიკაციის ამაღლებასა და სტაჟირებასთან დაკავშირებული ხარჯი</t>
  </si>
  <si>
    <t>რეკლამის ხარჯი</t>
  </si>
  <si>
    <t>სესიების, კონფერენციების, ყრილობების, სემინარების და სხვა სამუშაო შეხვედრების ორგანიზების ხარჯი</t>
  </si>
  <si>
    <t>საკონსულტაციო, სანოტარო, თარჯიმნის და თარგმნის მომსახურების ხარჯი</t>
  </si>
  <si>
    <t>აუდიტორიული მომსახურების ხარჯი</t>
  </si>
  <si>
    <t>საარქივო მომსახურების ხარჯი</t>
  </si>
  <si>
    <t>შენობა-ნაგებობების დაცვის ხარჯი</t>
  </si>
  <si>
    <t>ბინის ქირა</t>
  </si>
  <si>
    <t>კულტურული, სპორტული, საგანმანათლებლო და საგამოფენო ღონისძიებების ხარჯები</t>
  </si>
  <si>
    <t>სხვა დანარჩენ საქონელსა და მომსახურებაზე გაწეული დანარჩენი ხარჯი</t>
  </si>
  <si>
    <t>სუბსიდიები</t>
  </si>
  <si>
    <t>სოციალური უზრუნველყოფა</t>
  </si>
  <si>
    <t>სოციალური დაზღვევა</t>
  </si>
  <si>
    <t>სოციალური დახმარება</t>
  </si>
  <si>
    <t>დამქირავებლის მიერ გაწეული სოციალური დახმარება</t>
  </si>
  <si>
    <t>სხვა ხარჯები</t>
  </si>
  <si>
    <t>ქონებასთან დაკავშირებული ხარჯები, გარდა პროცენტისა</t>
  </si>
  <si>
    <t>სხვადასხვა ხარჯები</t>
  </si>
  <si>
    <t>სხვადასხვა მიმდინარე ხარჯები</t>
  </si>
  <si>
    <t>სხვადასხვა კაპიტალური ხარჯები</t>
  </si>
  <si>
    <t>არაფინანსური აქტივების ზრდა</t>
  </si>
  <si>
    <t>შენობა - ნაგებობები</t>
  </si>
  <si>
    <t>მანქანა-დანადგარები და ინვენტარი</t>
  </si>
  <si>
    <t>სატრანსპორტო საშუალებები</t>
  </si>
  <si>
    <t>სხვა მანქანა-დანადგარები და ინვენტარი</t>
  </si>
  <si>
    <t>სხვა ძირითადი აქტივები</t>
  </si>
  <si>
    <t>ბალანსი</t>
  </si>
  <si>
    <t>I კვარტალი</t>
  </si>
  <si>
    <t>II კვარტალი</t>
  </si>
  <si>
    <t>III კვარტალი</t>
  </si>
  <si>
    <t>IV კვარტალი</t>
  </si>
  <si>
    <t>დანართი N1</t>
  </si>
  <si>
    <t>პრემია/ჯილდო</t>
  </si>
  <si>
    <r>
      <t xml:space="preserve">სსიპ ქალაქ თბილისის N128 საჯარო სკოლა        </t>
    </r>
    <r>
      <rPr>
        <b/>
        <sz val="24"/>
        <color theme="1"/>
        <rFont val="Calibri"/>
        <family val="2"/>
        <scheme val="minor"/>
      </rPr>
      <t xml:space="preserve"> 2023 წლის   ბიუჯეტი </t>
    </r>
  </si>
  <si>
    <t>14.02.2023 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</si>
</sst>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cadNusx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name val="AcadNusx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2"/>
      <color indexed="8"/>
      <name val="Calibri"/>
      <family val="2"/>
    </font>
    <font>
      <sz val="12"/>
      <name val="AcadNusx"/>
    </font>
    <font>
      <i/>
      <sz val="12"/>
      <name val="AcadNusx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5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12" fillId="0" borderId="0" xfId="0" applyFont="1" applyFill="1"/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22" fillId="0" borderId="0" xfId="0" applyFont="1" applyFill="1"/>
    <xf numFmtId="0" fontId="10" fillId="0" borderId="2" xfId="0" applyFont="1" applyFill="1" applyBorder="1" applyAlignment="1"/>
    <xf numFmtId="0" fontId="8" fillId="0" borderId="0" xfId="0" applyFont="1" applyFill="1"/>
    <xf numFmtId="4" fontId="1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0" fillId="5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vertical="center"/>
    </xf>
    <xf numFmtId="4" fontId="3" fillId="6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8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8"/>
  <sheetViews>
    <sheetView tabSelected="1" zoomScale="60" zoomScaleNormal="60" workbookViewId="0">
      <selection activeCell="S1" sqref="S1:X1048576"/>
    </sheetView>
  </sheetViews>
  <sheetFormatPr defaultColWidth="9.140625" defaultRowHeight="15.75" x14ac:dyDescent="0.25"/>
  <cols>
    <col min="1" max="1" width="11.42578125" style="10" customWidth="1"/>
    <col min="2" max="2" width="49.85546875" style="42" customWidth="1"/>
    <col min="3" max="3" width="15" style="1" customWidth="1"/>
    <col min="4" max="4" width="14.7109375" style="1" customWidth="1"/>
    <col min="5" max="5" width="14.28515625" style="1" customWidth="1"/>
    <col min="6" max="6" width="15.140625" style="1" customWidth="1"/>
    <col min="7" max="7" width="15.5703125" style="1" customWidth="1"/>
    <col min="8" max="8" width="15.85546875" style="1" customWidth="1"/>
    <col min="9" max="9" width="14" style="1" customWidth="1"/>
    <col min="10" max="10" width="15.28515625" style="1" customWidth="1"/>
    <col min="11" max="11" width="14.42578125" style="1" customWidth="1"/>
    <col min="12" max="13" width="14.85546875" style="1" customWidth="1"/>
    <col min="14" max="14" width="15.7109375" style="1" customWidth="1"/>
    <col min="15" max="15" width="15.140625" style="1" customWidth="1"/>
    <col min="16" max="16" width="14.85546875" style="1" customWidth="1"/>
    <col min="17" max="17" width="14.7109375" style="1" customWidth="1"/>
    <col min="18" max="18" width="14.5703125" style="1" customWidth="1"/>
    <col min="19" max="16384" width="9.140625" style="1"/>
  </cols>
  <sheetData>
    <row r="1" spans="1:18" ht="31.5" x14ac:dyDescent="0.5">
      <c r="B1" s="47" t="s">
        <v>110</v>
      </c>
      <c r="C1" s="47"/>
      <c r="D1" s="47"/>
      <c r="E1" s="47"/>
      <c r="F1" s="47"/>
      <c r="G1" s="47"/>
      <c r="H1" s="47"/>
      <c r="I1" s="47"/>
      <c r="J1" s="47"/>
      <c r="K1" s="47"/>
      <c r="L1" s="48"/>
      <c r="P1" s="70" t="s">
        <v>108</v>
      </c>
      <c r="Q1" s="70"/>
      <c r="R1" s="70"/>
    </row>
    <row r="2" spans="1:18" s="46" customFormat="1" ht="103.5" customHeight="1" x14ac:dyDescent="0.3">
      <c r="A2" s="43" t="s">
        <v>0</v>
      </c>
      <c r="B2" s="44" t="s">
        <v>1</v>
      </c>
      <c r="C2" s="45" t="s">
        <v>2</v>
      </c>
      <c r="D2" s="45" t="s">
        <v>3</v>
      </c>
      <c r="E2" s="45" t="s">
        <v>4</v>
      </c>
      <c r="F2" s="45" t="s">
        <v>104</v>
      </c>
      <c r="G2" s="45" t="s">
        <v>5</v>
      </c>
      <c r="H2" s="45" t="s">
        <v>6</v>
      </c>
      <c r="I2" s="45" t="s">
        <v>7</v>
      </c>
      <c r="J2" s="45" t="s">
        <v>105</v>
      </c>
      <c r="K2" s="45" t="s">
        <v>8</v>
      </c>
      <c r="L2" s="45" t="s">
        <v>9</v>
      </c>
      <c r="M2" s="45" t="s">
        <v>10</v>
      </c>
      <c r="N2" s="45" t="s">
        <v>106</v>
      </c>
      <c r="O2" s="45" t="s">
        <v>11</v>
      </c>
      <c r="P2" s="45" t="s">
        <v>12</v>
      </c>
      <c r="Q2" s="45" t="s">
        <v>13</v>
      </c>
      <c r="R2" s="45" t="s">
        <v>107</v>
      </c>
    </row>
    <row r="3" spans="1:18" ht="16.5" x14ac:dyDescent="0.25">
      <c r="A3" s="11"/>
      <c r="B3" s="2" t="s">
        <v>14</v>
      </c>
      <c r="C3" s="49">
        <v>53664.9</v>
      </c>
      <c r="D3" s="49">
        <f>C95</f>
        <v>21786.819999999978</v>
      </c>
      <c r="E3" s="49">
        <f>D95</f>
        <v>12202.809999999998</v>
      </c>
      <c r="F3" s="49">
        <f>C3</f>
        <v>53664.9</v>
      </c>
      <c r="G3" s="49">
        <f>E95</f>
        <v>8966.0700000000361</v>
      </c>
      <c r="H3" s="49">
        <f>G95</f>
        <v>1124.3000000000466</v>
      </c>
      <c r="I3" s="49">
        <f>H95</f>
        <v>533.53000000005704</v>
      </c>
      <c r="J3" s="49">
        <f>G3</f>
        <v>8966.0700000000361</v>
      </c>
      <c r="K3" s="49">
        <f>I95</f>
        <v>451.71000000007916</v>
      </c>
      <c r="L3" s="49">
        <f>K95</f>
        <v>3389.3900000001013</v>
      </c>
      <c r="M3" s="49">
        <f>L95</f>
        <v>4657.0700000001234</v>
      </c>
      <c r="N3" s="49">
        <f>K3</f>
        <v>451.71000000007916</v>
      </c>
      <c r="O3" s="49">
        <f>M95</f>
        <v>848.75000000014552</v>
      </c>
      <c r="P3" s="49">
        <f>O95</f>
        <v>1318.3500000001513</v>
      </c>
      <c r="Q3" s="49">
        <f>P95</f>
        <v>2647.2800000001735</v>
      </c>
      <c r="R3" s="49">
        <f>O3</f>
        <v>848.75000000014552</v>
      </c>
    </row>
    <row r="4" spans="1:18" ht="16.5" x14ac:dyDescent="0.25">
      <c r="A4" s="12">
        <v>1</v>
      </c>
      <c r="B4" s="2" t="s">
        <v>15</v>
      </c>
      <c r="C4" s="50">
        <f>C5+C13+C14</f>
        <v>141805.28</v>
      </c>
      <c r="D4" s="50">
        <f>D5+D13+D14</f>
        <v>138606.88</v>
      </c>
      <c r="E4" s="50">
        <f>E5+E13+E14</f>
        <v>141236.18000000002</v>
      </c>
      <c r="F4" s="50">
        <f>C4+D4+E4</f>
        <v>421648.34000000008</v>
      </c>
      <c r="G4" s="50">
        <f>G5+G13+G14</f>
        <v>140936.18000000002</v>
      </c>
      <c r="H4" s="50">
        <f>H5+H13+H14</f>
        <v>140936.18000000002</v>
      </c>
      <c r="I4" s="50">
        <f>I5+I13+I14</f>
        <v>136684.93000000002</v>
      </c>
      <c r="J4" s="50">
        <f>G4+H4+I4</f>
        <v>418557.29000000004</v>
      </c>
      <c r="K4" s="50">
        <f>K5+K13+K14</f>
        <v>138784.93000000002</v>
      </c>
      <c r="L4" s="50">
        <f>L5+L13+L14</f>
        <v>133184.93000000002</v>
      </c>
      <c r="M4" s="50">
        <f>M5+M13+M14</f>
        <v>133184.93000000002</v>
      </c>
      <c r="N4" s="50">
        <f>K4+L4+M4</f>
        <v>405154.79000000004</v>
      </c>
      <c r="O4" s="50">
        <f>O5+O13+O14</f>
        <v>141436.18000000002</v>
      </c>
      <c r="P4" s="50">
        <f>P5+P13+P14</f>
        <v>141436.18000000002</v>
      </c>
      <c r="Q4" s="50">
        <f>Q5+Q13+Q14</f>
        <v>141436.18000000002</v>
      </c>
      <c r="R4" s="50">
        <f>O4+P4+Q4</f>
        <v>424308.54000000004</v>
      </c>
    </row>
    <row r="5" spans="1:18" x14ac:dyDescent="0.25">
      <c r="A5" s="3">
        <v>1.1000000000000001</v>
      </c>
      <c r="B5" s="4" t="s">
        <v>16</v>
      </c>
      <c r="C5" s="51">
        <f>C6+C7+C8+C9</f>
        <v>131344.48000000001</v>
      </c>
      <c r="D5" s="51">
        <f>D6+D7+D8+D9</f>
        <v>130925.53</v>
      </c>
      <c r="E5" s="51">
        <f>E6+E7+E8+E9</f>
        <v>132934.93000000002</v>
      </c>
      <c r="F5" s="51">
        <f>C5+D5+E5</f>
        <v>395204.94000000006</v>
      </c>
      <c r="G5" s="51">
        <f>G6+G7+G8+G9</f>
        <v>132934.93000000002</v>
      </c>
      <c r="H5" s="51">
        <f>H6+H7+H8+H9</f>
        <v>132934.93000000002</v>
      </c>
      <c r="I5" s="51">
        <f>I6+I7+I8+I9</f>
        <v>132934.93000000002</v>
      </c>
      <c r="J5" s="51">
        <f>G5+H5+I5</f>
        <v>398804.79000000004</v>
      </c>
      <c r="K5" s="51">
        <f>K6+K7+K8+K9</f>
        <v>138534.93000000002</v>
      </c>
      <c r="L5" s="51">
        <f>L6+L7+L8+L9</f>
        <v>132934.93000000002</v>
      </c>
      <c r="M5" s="51">
        <f>M6+M7+M8+M9</f>
        <v>132934.93000000002</v>
      </c>
      <c r="N5" s="51">
        <f>K5+L5+M5</f>
        <v>404404.79000000004</v>
      </c>
      <c r="O5" s="51">
        <f>O6+O7+O8+O9</f>
        <v>132934.93000000002</v>
      </c>
      <c r="P5" s="51">
        <f>P6+P7+P8+P9</f>
        <v>132934.93000000002</v>
      </c>
      <c r="Q5" s="51">
        <f>Q6+Q7+Q8+Q9</f>
        <v>132934.93000000002</v>
      </c>
      <c r="R5" s="51">
        <f>O5+P5+Q5</f>
        <v>398804.79000000004</v>
      </c>
    </row>
    <row r="6" spans="1:18" s="5" customFormat="1" ht="16.5" x14ac:dyDescent="0.25">
      <c r="A6" s="13">
        <v>1.1100000000000001</v>
      </c>
      <c r="B6" s="27" t="s">
        <v>17</v>
      </c>
      <c r="C6" s="52">
        <v>62483.05</v>
      </c>
      <c r="D6" s="52">
        <v>62064.1</v>
      </c>
      <c r="E6" s="52">
        <v>62064.1</v>
      </c>
      <c r="F6" s="53">
        <f t="shared" ref="F6:F7" si="0">C6+D6+E6</f>
        <v>186611.25</v>
      </c>
      <c r="G6" s="52">
        <v>62064.1</v>
      </c>
      <c r="H6" s="52">
        <v>62064.1</v>
      </c>
      <c r="I6" s="52">
        <v>62064.1</v>
      </c>
      <c r="J6" s="53">
        <f t="shared" ref="J6:J8" si="1">G6+H6+I6</f>
        <v>186192.3</v>
      </c>
      <c r="K6" s="52">
        <v>62064.1</v>
      </c>
      <c r="L6" s="52">
        <v>62064.1</v>
      </c>
      <c r="M6" s="52">
        <v>62064.1</v>
      </c>
      <c r="N6" s="53">
        <f t="shared" ref="N6:N8" si="2">K6+L6+M6</f>
        <v>186192.3</v>
      </c>
      <c r="O6" s="52">
        <v>62064.1</v>
      </c>
      <c r="P6" s="52">
        <v>62064.1</v>
      </c>
      <c r="Q6" s="52">
        <v>62064.1</v>
      </c>
      <c r="R6" s="53">
        <f t="shared" ref="R6:R8" si="3">O6+P6+Q6</f>
        <v>186192.3</v>
      </c>
    </row>
    <row r="7" spans="1:18" s="5" customFormat="1" ht="49.5" x14ac:dyDescent="0.25">
      <c r="A7" s="13">
        <v>1.1200000000000001</v>
      </c>
      <c r="B7" s="28" t="s">
        <v>18</v>
      </c>
      <c r="C7" s="52"/>
      <c r="D7" s="52"/>
      <c r="E7" s="52"/>
      <c r="F7" s="53">
        <f t="shared" si="0"/>
        <v>0</v>
      </c>
      <c r="G7" s="52"/>
      <c r="H7" s="52"/>
      <c r="I7" s="52"/>
      <c r="J7" s="53">
        <f t="shared" si="1"/>
        <v>0</v>
      </c>
      <c r="K7" s="52">
        <v>5600</v>
      </c>
      <c r="L7" s="52"/>
      <c r="M7" s="52"/>
      <c r="N7" s="53">
        <f t="shared" si="2"/>
        <v>5600</v>
      </c>
      <c r="O7" s="52"/>
      <c r="P7" s="52"/>
      <c r="Q7" s="52"/>
      <c r="R7" s="53">
        <f t="shared" si="3"/>
        <v>0</v>
      </c>
    </row>
    <row r="8" spans="1:18" s="5" customFormat="1" ht="33" x14ac:dyDescent="0.25">
      <c r="A8" s="13">
        <v>1.1299999999999999</v>
      </c>
      <c r="B8" s="28" t="s">
        <v>19</v>
      </c>
      <c r="C8" s="52">
        <f>63177.33+810.9</f>
        <v>63988.23</v>
      </c>
      <c r="D8" s="52">
        <f>63177.33+810.9</f>
        <v>63988.23</v>
      </c>
      <c r="E8" s="52">
        <v>65997.63</v>
      </c>
      <c r="F8" s="53">
        <f>C8+D8+E8</f>
        <v>193974.09000000003</v>
      </c>
      <c r="G8" s="52">
        <v>65997.63</v>
      </c>
      <c r="H8" s="52">
        <v>65997.63</v>
      </c>
      <c r="I8" s="52">
        <v>65997.63</v>
      </c>
      <c r="J8" s="53">
        <f t="shared" si="1"/>
        <v>197992.89</v>
      </c>
      <c r="K8" s="52">
        <v>65997.63</v>
      </c>
      <c r="L8" s="52">
        <v>65997.63</v>
      </c>
      <c r="M8" s="52">
        <v>65997.63</v>
      </c>
      <c r="N8" s="53">
        <f t="shared" si="2"/>
        <v>197992.89</v>
      </c>
      <c r="O8" s="52">
        <v>65997.63</v>
      </c>
      <c r="P8" s="52">
        <v>65997.63</v>
      </c>
      <c r="Q8" s="52">
        <v>65997.63</v>
      </c>
      <c r="R8" s="53">
        <f t="shared" si="3"/>
        <v>197992.89</v>
      </c>
    </row>
    <row r="9" spans="1:18" s="5" customFormat="1" ht="16.5" x14ac:dyDescent="0.25">
      <c r="A9" s="14">
        <v>1.1399999999999999</v>
      </c>
      <c r="B9" s="29" t="s">
        <v>20</v>
      </c>
      <c r="C9" s="54">
        <f t="shared" ref="C9:E9" si="4">C10+C11+C12</f>
        <v>4873.2</v>
      </c>
      <c r="D9" s="54">
        <f t="shared" si="4"/>
        <v>4873.2</v>
      </c>
      <c r="E9" s="54">
        <f t="shared" si="4"/>
        <v>4873.2</v>
      </c>
      <c r="F9" s="55">
        <f>C9+D9+E9</f>
        <v>14619.599999999999</v>
      </c>
      <c r="G9" s="54">
        <f t="shared" ref="G9:I9" si="5">G10+G11+G12</f>
        <v>4873.2</v>
      </c>
      <c r="H9" s="54">
        <f t="shared" si="5"/>
        <v>4873.2</v>
      </c>
      <c r="I9" s="54">
        <f t="shared" si="5"/>
        <v>4873.2</v>
      </c>
      <c r="J9" s="55">
        <f>G9+H9+I9</f>
        <v>14619.599999999999</v>
      </c>
      <c r="K9" s="54">
        <f t="shared" ref="K9:M9" si="6">K10+K11+K12</f>
        <v>4873.2</v>
      </c>
      <c r="L9" s="54">
        <f t="shared" si="6"/>
        <v>4873.2</v>
      </c>
      <c r="M9" s="54">
        <f t="shared" si="6"/>
        <v>4873.2</v>
      </c>
      <c r="N9" s="55">
        <f>K9+L9+M9</f>
        <v>14619.599999999999</v>
      </c>
      <c r="O9" s="54">
        <f t="shared" ref="O9:Q9" si="7">O10+O11+O12</f>
        <v>4873.2</v>
      </c>
      <c r="P9" s="54">
        <f>P10+P11+P12</f>
        <v>4873.2</v>
      </c>
      <c r="Q9" s="54">
        <f t="shared" si="7"/>
        <v>4873.2</v>
      </c>
      <c r="R9" s="55">
        <f>O9+P9+Q9</f>
        <v>14619.599999999999</v>
      </c>
    </row>
    <row r="10" spans="1:18" s="5" customFormat="1" ht="33" x14ac:dyDescent="0.25">
      <c r="A10" s="15">
        <v>1.141</v>
      </c>
      <c r="B10" s="30" t="s">
        <v>21</v>
      </c>
      <c r="C10" s="52"/>
      <c r="D10" s="52"/>
      <c r="E10" s="52"/>
      <c r="F10" s="53">
        <f>C10+D10+E10</f>
        <v>0</v>
      </c>
      <c r="G10" s="52"/>
      <c r="H10" s="52"/>
      <c r="I10" s="52"/>
      <c r="J10" s="53">
        <f t="shared" ref="J10:J12" si="8">G10+H10+I10</f>
        <v>0</v>
      </c>
      <c r="K10" s="52"/>
      <c r="L10" s="52"/>
      <c r="M10" s="52"/>
      <c r="N10" s="53">
        <f t="shared" ref="N10:N12" si="9">K10+L10+M10</f>
        <v>0</v>
      </c>
      <c r="O10" s="52"/>
      <c r="P10" s="52"/>
      <c r="Q10" s="52"/>
      <c r="R10" s="53">
        <f t="shared" ref="R10:R12" si="10">O10+P10+Q10</f>
        <v>0</v>
      </c>
    </row>
    <row r="11" spans="1:18" s="5" customFormat="1" ht="33" x14ac:dyDescent="0.25">
      <c r="A11" s="15">
        <v>1.1419999999999999</v>
      </c>
      <c r="B11" s="30" t="s">
        <v>22</v>
      </c>
      <c r="C11" s="52">
        <f>4200+673.2</f>
        <v>4873.2</v>
      </c>
      <c r="D11" s="52">
        <f t="shared" ref="D11:E11" si="11">4200+673.2</f>
        <v>4873.2</v>
      </c>
      <c r="E11" s="52">
        <f t="shared" si="11"/>
        <v>4873.2</v>
      </c>
      <c r="F11" s="53">
        <f t="shared" ref="F11:F12" si="12">C11+D11+E11</f>
        <v>14619.599999999999</v>
      </c>
      <c r="G11" s="52">
        <f t="shared" ref="G11:I11" si="13">4200+673.2</f>
        <v>4873.2</v>
      </c>
      <c r="H11" s="52">
        <f t="shared" si="13"/>
        <v>4873.2</v>
      </c>
      <c r="I11" s="52">
        <f t="shared" si="13"/>
        <v>4873.2</v>
      </c>
      <c r="J11" s="53">
        <f t="shared" si="8"/>
        <v>14619.599999999999</v>
      </c>
      <c r="K11" s="52">
        <f t="shared" ref="K11:M11" si="14">4200+673.2</f>
        <v>4873.2</v>
      </c>
      <c r="L11" s="52">
        <f t="shared" si="14"/>
        <v>4873.2</v>
      </c>
      <c r="M11" s="52">
        <f t="shared" si="14"/>
        <v>4873.2</v>
      </c>
      <c r="N11" s="53">
        <f t="shared" si="9"/>
        <v>14619.599999999999</v>
      </c>
      <c r="O11" s="52">
        <f t="shared" ref="O11:Q11" si="15">4200+673.2</f>
        <v>4873.2</v>
      </c>
      <c r="P11" s="52">
        <f t="shared" si="15"/>
        <v>4873.2</v>
      </c>
      <c r="Q11" s="52">
        <f t="shared" si="15"/>
        <v>4873.2</v>
      </c>
      <c r="R11" s="53">
        <f t="shared" si="10"/>
        <v>14619.599999999999</v>
      </c>
    </row>
    <row r="12" spans="1:18" s="5" customFormat="1" ht="16.5" x14ac:dyDescent="0.25">
      <c r="A12" s="15">
        <v>1.143</v>
      </c>
      <c r="B12" s="30" t="s">
        <v>23</v>
      </c>
      <c r="C12" s="52"/>
      <c r="D12" s="52"/>
      <c r="E12" s="52"/>
      <c r="F12" s="53">
        <f t="shared" si="12"/>
        <v>0</v>
      </c>
      <c r="G12" s="52"/>
      <c r="H12" s="52"/>
      <c r="I12" s="52"/>
      <c r="J12" s="53">
        <f t="shared" si="8"/>
        <v>0</v>
      </c>
      <c r="K12" s="52"/>
      <c r="L12" s="52"/>
      <c r="M12" s="52"/>
      <c r="N12" s="53">
        <f t="shared" si="9"/>
        <v>0</v>
      </c>
      <c r="O12" s="52"/>
      <c r="P12" s="52"/>
      <c r="Q12" s="52"/>
      <c r="R12" s="53">
        <f t="shared" si="10"/>
        <v>0</v>
      </c>
    </row>
    <row r="13" spans="1:18" s="5" customFormat="1" ht="16.5" x14ac:dyDescent="0.25">
      <c r="A13" s="16">
        <v>1.2</v>
      </c>
      <c r="B13" s="31" t="s">
        <v>24</v>
      </c>
      <c r="C13" s="56"/>
      <c r="D13" s="56"/>
      <c r="E13" s="56"/>
      <c r="F13" s="51">
        <f>C13+D13+E13</f>
        <v>0</v>
      </c>
      <c r="G13" s="56"/>
      <c r="H13" s="56"/>
      <c r="I13" s="56"/>
      <c r="J13" s="51">
        <f>G13+H13+I13</f>
        <v>0</v>
      </c>
      <c r="K13" s="56"/>
      <c r="L13" s="56"/>
      <c r="M13" s="56"/>
      <c r="N13" s="51">
        <f>K13+L13+M13</f>
        <v>0</v>
      </c>
      <c r="O13" s="56"/>
      <c r="P13" s="56"/>
      <c r="Q13" s="56"/>
      <c r="R13" s="51">
        <f>O13+P13+Q13</f>
        <v>0</v>
      </c>
    </row>
    <row r="14" spans="1:18" s="5" customFormat="1" ht="49.5" x14ac:dyDescent="0.25">
      <c r="A14" s="16">
        <v>1.3</v>
      </c>
      <c r="B14" s="32" t="s">
        <v>25</v>
      </c>
      <c r="C14" s="56">
        <f t="shared" ref="C14:E14" si="16">C15+C16+C17+C18+C19</f>
        <v>10460.800000000001</v>
      </c>
      <c r="D14" s="56">
        <f t="shared" si="16"/>
        <v>7681.35</v>
      </c>
      <c r="E14" s="56">
        <f t="shared" si="16"/>
        <v>8301.25</v>
      </c>
      <c r="F14" s="51">
        <f>C14+D14+E14</f>
        <v>26443.4</v>
      </c>
      <c r="G14" s="56">
        <f t="shared" ref="G14:I14" si="17">G15+G16+G17+G18+G19</f>
        <v>8001.25</v>
      </c>
      <c r="H14" s="56">
        <f t="shared" si="17"/>
        <v>8001.25</v>
      </c>
      <c r="I14" s="56">
        <f t="shared" si="17"/>
        <v>3750</v>
      </c>
      <c r="J14" s="51">
        <f>G14+H14+I14</f>
        <v>19752.5</v>
      </c>
      <c r="K14" s="56">
        <f t="shared" ref="K14:M14" si="18">K15+K16+K17+K18+K19</f>
        <v>250</v>
      </c>
      <c r="L14" s="56">
        <f t="shared" si="18"/>
        <v>250</v>
      </c>
      <c r="M14" s="56">
        <f t="shared" si="18"/>
        <v>250</v>
      </c>
      <c r="N14" s="51">
        <f>K14+L14+M14</f>
        <v>750</v>
      </c>
      <c r="O14" s="56">
        <f t="shared" ref="O14:Q14" si="19">O15+O16+O17+O18+O19</f>
        <v>8501.25</v>
      </c>
      <c r="P14" s="56">
        <f t="shared" si="19"/>
        <v>8501.25</v>
      </c>
      <c r="Q14" s="56">
        <f t="shared" si="19"/>
        <v>8501.25</v>
      </c>
      <c r="R14" s="51">
        <f>O14+P14+Q14</f>
        <v>25503.75</v>
      </c>
    </row>
    <row r="15" spans="1:18" s="5" customFormat="1" ht="33" x14ac:dyDescent="0.25">
      <c r="A15" s="13">
        <v>1.31</v>
      </c>
      <c r="B15" s="33" t="s">
        <v>26</v>
      </c>
      <c r="C15" s="57">
        <v>645.79999999999995</v>
      </c>
      <c r="D15" s="52">
        <v>1251.25</v>
      </c>
      <c r="E15" s="52">
        <v>1251.25</v>
      </c>
      <c r="F15" s="53">
        <f t="shared" ref="F15:F19" si="20">C15+D15+E15</f>
        <v>3148.3</v>
      </c>
      <c r="G15" s="52">
        <v>1251.25</v>
      </c>
      <c r="H15" s="52">
        <v>1251.25</v>
      </c>
      <c r="I15" s="52"/>
      <c r="J15" s="53">
        <f t="shared" ref="J15:J19" si="21">G15+H15+I15</f>
        <v>2502.5</v>
      </c>
      <c r="K15" s="52"/>
      <c r="L15" s="52"/>
      <c r="M15" s="52"/>
      <c r="N15" s="53">
        <f t="shared" ref="N15:N19" si="22">K15+L15+M15</f>
        <v>0</v>
      </c>
      <c r="O15" s="52">
        <v>1251.25</v>
      </c>
      <c r="P15" s="52">
        <v>1251.25</v>
      </c>
      <c r="Q15" s="52">
        <v>1251.25</v>
      </c>
      <c r="R15" s="53">
        <f t="shared" ref="R15:R19" si="23">O15+P15+Q15</f>
        <v>3753.75</v>
      </c>
    </row>
    <row r="16" spans="1:18" s="5" customFormat="1" ht="49.5" x14ac:dyDescent="0.25">
      <c r="A16" s="13">
        <v>1.32</v>
      </c>
      <c r="B16" s="33" t="s">
        <v>27</v>
      </c>
      <c r="C16" s="52">
        <v>3600</v>
      </c>
      <c r="D16" s="52">
        <v>5735</v>
      </c>
      <c r="E16" s="52">
        <v>6500</v>
      </c>
      <c r="F16" s="53">
        <f t="shared" si="20"/>
        <v>15835</v>
      </c>
      <c r="G16" s="52">
        <v>6500</v>
      </c>
      <c r="H16" s="52">
        <v>6500</v>
      </c>
      <c r="I16" s="52">
        <v>3500</v>
      </c>
      <c r="J16" s="53">
        <f t="shared" si="21"/>
        <v>16500</v>
      </c>
      <c r="K16" s="52"/>
      <c r="L16" s="52"/>
      <c r="M16" s="68"/>
      <c r="N16" s="53">
        <f t="shared" si="22"/>
        <v>0</v>
      </c>
      <c r="O16" s="52">
        <v>7000</v>
      </c>
      <c r="P16" s="52">
        <v>7000</v>
      </c>
      <c r="Q16" s="52">
        <v>7000</v>
      </c>
      <c r="R16" s="53">
        <f t="shared" si="23"/>
        <v>21000</v>
      </c>
    </row>
    <row r="17" spans="1:18" s="5" customFormat="1" ht="16.5" x14ac:dyDescent="0.25">
      <c r="A17" s="13">
        <v>1.33</v>
      </c>
      <c r="B17" s="33" t="s">
        <v>28</v>
      </c>
      <c r="C17" s="52"/>
      <c r="D17" s="52"/>
      <c r="E17" s="52"/>
      <c r="F17" s="53">
        <f t="shared" si="20"/>
        <v>0</v>
      </c>
      <c r="G17" s="52"/>
      <c r="H17" s="52"/>
      <c r="I17" s="52"/>
      <c r="J17" s="53">
        <f t="shared" si="21"/>
        <v>0</v>
      </c>
      <c r="K17" s="52"/>
      <c r="L17" s="52"/>
      <c r="M17" s="52"/>
      <c r="N17" s="53">
        <f t="shared" si="22"/>
        <v>0</v>
      </c>
      <c r="O17" s="52"/>
      <c r="P17" s="52"/>
      <c r="Q17" s="52"/>
      <c r="R17" s="53">
        <f t="shared" si="23"/>
        <v>0</v>
      </c>
    </row>
    <row r="18" spans="1:18" s="5" customFormat="1" ht="49.5" x14ac:dyDescent="0.25">
      <c r="A18" s="13">
        <v>1.34</v>
      </c>
      <c r="B18" s="33" t="s">
        <v>29</v>
      </c>
      <c r="C18" s="52">
        <v>5641.3</v>
      </c>
      <c r="D18" s="52"/>
      <c r="E18" s="52"/>
      <c r="F18" s="53">
        <f t="shared" si="20"/>
        <v>5641.3</v>
      </c>
      <c r="G18" s="52"/>
      <c r="H18" s="52"/>
      <c r="I18" s="52"/>
      <c r="J18" s="53">
        <f t="shared" si="21"/>
        <v>0</v>
      </c>
      <c r="K18" s="52"/>
      <c r="L18" s="52"/>
      <c r="M18" s="52"/>
      <c r="N18" s="53">
        <f t="shared" si="22"/>
        <v>0</v>
      </c>
      <c r="O18" s="52"/>
      <c r="P18" s="52"/>
      <c r="Q18" s="52"/>
      <c r="R18" s="53">
        <f t="shared" si="23"/>
        <v>0</v>
      </c>
    </row>
    <row r="19" spans="1:18" s="5" customFormat="1" ht="33" x14ac:dyDescent="0.25">
      <c r="A19" s="13">
        <v>1.35</v>
      </c>
      <c r="B19" s="33" t="s">
        <v>30</v>
      </c>
      <c r="C19" s="52">
        <v>573.70000000000005</v>
      </c>
      <c r="D19" s="52">
        <v>695.1</v>
      </c>
      <c r="E19" s="52">
        <v>550</v>
      </c>
      <c r="F19" s="53">
        <f t="shared" si="20"/>
        <v>1818.8000000000002</v>
      </c>
      <c r="G19" s="52">
        <v>250</v>
      </c>
      <c r="H19" s="52">
        <v>250</v>
      </c>
      <c r="I19" s="52">
        <v>250</v>
      </c>
      <c r="J19" s="53">
        <f t="shared" si="21"/>
        <v>750</v>
      </c>
      <c r="K19" s="52">
        <v>250</v>
      </c>
      <c r="L19" s="52">
        <v>250</v>
      </c>
      <c r="M19" s="52">
        <v>250</v>
      </c>
      <c r="N19" s="53">
        <f t="shared" si="22"/>
        <v>750</v>
      </c>
      <c r="O19" s="52">
        <v>250</v>
      </c>
      <c r="P19" s="52">
        <v>250</v>
      </c>
      <c r="Q19" s="52">
        <v>250</v>
      </c>
      <c r="R19" s="53">
        <f t="shared" si="23"/>
        <v>750</v>
      </c>
    </row>
    <row r="20" spans="1:18" s="6" customFormat="1" ht="18.75" x14ac:dyDescent="0.25">
      <c r="A20" s="17">
        <v>2</v>
      </c>
      <c r="B20" s="9" t="s">
        <v>31</v>
      </c>
      <c r="C20" s="58">
        <f>C21+C33+C79+C80+C84+C78</f>
        <v>173683.36000000002</v>
      </c>
      <c r="D20" s="58">
        <f>D21+D33+D79+D80+D84+D78</f>
        <v>148190.88999999998</v>
      </c>
      <c r="E20" s="58">
        <f>E21+E33+E79+E80+E84+E78</f>
        <v>144472.91999999998</v>
      </c>
      <c r="F20" s="50">
        <f>C20+D20+E20</f>
        <v>466347.17</v>
      </c>
      <c r="G20" s="58">
        <f>G21+G33+G79+G80+G84+G78</f>
        <v>147577.95000000001</v>
      </c>
      <c r="H20" s="58">
        <f>H21+H33+H79+H80+H84+H78</f>
        <v>141526.95000000001</v>
      </c>
      <c r="I20" s="58">
        <f>I21+I33+I79+I80+I84+I78</f>
        <v>136766.75</v>
      </c>
      <c r="J20" s="50">
        <f>G20+H20+I20</f>
        <v>425871.65</v>
      </c>
      <c r="K20" s="58">
        <f>K21+K33+K79+K80+K84+K78</f>
        <v>135847.25</v>
      </c>
      <c r="L20" s="58">
        <f>L21+L33+L79+L80+L84+L78</f>
        <v>131917.25</v>
      </c>
      <c r="M20" s="58">
        <f>M21+M33+M79+M80+M84+M78</f>
        <v>136993.25</v>
      </c>
      <c r="N20" s="50">
        <f>K20+L20+M20</f>
        <v>404757.75</v>
      </c>
      <c r="O20" s="58">
        <f>O21+O33+O79+O80+O84+O78</f>
        <v>140966.58000000002</v>
      </c>
      <c r="P20" s="58">
        <f>P21+P33+P79+P80+P84+P78</f>
        <v>140107.25</v>
      </c>
      <c r="Q20" s="58">
        <f>Q21+Q33+Q79+Q80+Q84+Q78</f>
        <v>144083.46</v>
      </c>
      <c r="R20" s="50">
        <f>O20+P20+Q20</f>
        <v>425157.29000000004</v>
      </c>
    </row>
    <row r="21" spans="1:18" s="6" customFormat="1" x14ac:dyDescent="0.25">
      <c r="A21" s="18">
        <v>21</v>
      </c>
      <c r="B21" s="34" t="s">
        <v>32</v>
      </c>
      <c r="C21" s="59">
        <f t="shared" ref="C21:P21" si="24">C22</f>
        <v>115655.70000000001</v>
      </c>
      <c r="D21" s="59">
        <f t="shared" si="24"/>
        <v>117458.4</v>
      </c>
      <c r="E21" s="59">
        <f t="shared" si="24"/>
        <v>118735.31</v>
      </c>
      <c r="F21" s="51">
        <f>C21+D21+E21</f>
        <v>351849.41000000003</v>
      </c>
      <c r="G21" s="59">
        <f t="shared" si="24"/>
        <v>119719.14</v>
      </c>
      <c r="H21" s="59">
        <f t="shared" si="24"/>
        <v>118959.14</v>
      </c>
      <c r="I21" s="59">
        <f t="shared" si="24"/>
        <v>119709.14</v>
      </c>
      <c r="J21" s="51">
        <f>G21+H21+I21</f>
        <v>358387.42</v>
      </c>
      <c r="K21" s="59">
        <f t="shared" si="24"/>
        <v>118959.14</v>
      </c>
      <c r="L21" s="59">
        <f t="shared" si="24"/>
        <v>118959.14</v>
      </c>
      <c r="M21" s="59">
        <f t="shared" si="24"/>
        <v>118959.14</v>
      </c>
      <c r="N21" s="51">
        <f>K21+L21+M21</f>
        <v>356877.42</v>
      </c>
      <c r="O21" s="59">
        <f t="shared" si="24"/>
        <v>119759.14</v>
      </c>
      <c r="P21" s="59">
        <f t="shared" si="24"/>
        <v>118959.14</v>
      </c>
      <c r="Q21" s="59">
        <f>Q22</f>
        <v>118959.14</v>
      </c>
      <c r="R21" s="51">
        <f>O21+P21+Q21</f>
        <v>357677.42</v>
      </c>
    </row>
    <row r="22" spans="1:18" s="6" customFormat="1" x14ac:dyDescent="0.25">
      <c r="A22" s="19">
        <v>211</v>
      </c>
      <c r="B22" s="35" t="s">
        <v>33</v>
      </c>
      <c r="C22" s="60">
        <f>C23+C27+C28+C29+C30+C31+C32</f>
        <v>115655.70000000001</v>
      </c>
      <c r="D22" s="60">
        <f t="shared" ref="D22:E22" si="25">D23+D27+D28+D29+D30+D31+D32</f>
        <v>117458.4</v>
      </c>
      <c r="E22" s="60">
        <f t="shared" si="25"/>
        <v>118735.31</v>
      </c>
      <c r="F22" s="55">
        <f>C22+D22+E22</f>
        <v>351849.41000000003</v>
      </c>
      <c r="G22" s="60">
        <f t="shared" ref="G22:I22" si="26">G23+G27+G28+G29+G30+G31+G32</f>
        <v>119719.14</v>
      </c>
      <c r="H22" s="60">
        <f t="shared" si="26"/>
        <v>118959.14</v>
      </c>
      <c r="I22" s="60">
        <f t="shared" si="26"/>
        <v>119709.14</v>
      </c>
      <c r="J22" s="55">
        <f>G22+H22+I22</f>
        <v>358387.42</v>
      </c>
      <c r="K22" s="60">
        <f t="shared" ref="K22:M22" si="27">K23+K27+K28+K29+K30+K31+K32</f>
        <v>118959.14</v>
      </c>
      <c r="L22" s="60">
        <f t="shared" si="27"/>
        <v>118959.14</v>
      </c>
      <c r="M22" s="60">
        <f t="shared" si="27"/>
        <v>118959.14</v>
      </c>
      <c r="N22" s="55">
        <f>K22+L22+M22</f>
        <v>356877.42</v>
      </c>
      <c r="O22" s="60">
        <f>O23+O27+O28+O29+O30+O31+O32</f>
        <v>119759.14</v>
      </c>
      <c r="P22" s="60">
        <f t="shared" ref="P22" si="28">P23+P27+P28+P29+P30+P31+P32</f>
        <v>118959.14</v>
      </c>
      <c r="Q22" s="60">
        <f>Q23+Q27+Q28+Q29+Q30+Q31+Q32</f>
        <v>118959.14</v>
      </c>
      <c r="R22" s="55">
        <f>O22+P22+Q22</f>
        <v>357677.42</v>
      </c>
    </row>
    <row r="23" spans="1:18" s="6" customFormat="1" ht="34.5" customHeight="1" x14ac:dyDescent="0.25">
      <c r="A23" s="20">
        <v>21111</v>
      </c>
      <c r="B23" s="36" t="s">
        <v>34</v>
      </c>
      <c r="C23" s="61">
        <f>C24+C25+C26</f>
        <v>52295.4</v>
      </c>
      <c r="D23" s="61">
        <f t="shared" ref="D23:E23" si="29">D24+D25+D26</f>
        <v>54098.1</v>
      </c>
      <c r="E23" s="61">
        <f t="shared" si="29"/>
        <v>53628.81</v>
      </c>
      <c r="F23" s="53">
        <f t="shared" ref="F23:F32" si="30">C23+D23+E23</f>
        <v>160022.31</v>
      </c>
      <c r="G23" s="61">
        <f>G24+G25+G26</f>
        <v>53628.81</v>
      </c>
      <c r="H23" s="61">
        <f t="shared" ref="H23:I23" si="31">H24+H25+H26</f>
        <v>53628.81</v>
      </c>
      <c r="I23" s="61">
        <f t="shared" si="31"/>
        <v>54378.81</v>
      </c>
      <c r="J23" s="53">
        <f t="shared" ref="J23:J32" si="32">G23+H23+I23</f>
        <v>161636.43</v>
      </c>
      <c r="K23" s="61">
        <f>K24+K25+K26</f>
        <v>53628.81</v>
      </c>
      <c r="L23" s="61">
        <f t="shared" ref="L23:M23" si="33">L24+L25+L26</f>
        <v>53628.81</v>
      </c>
      <c r="M23" s="61">
        <f t="shared" si="33"/>
        <v>53628.81</v>
      </c>
      <c r="N23" s="53">
        <f t="shared" ref="N23:N32" si="34">K23+L23+M23</f>
        <v>160886.43</v>
      </c>
      <c r="O23" s="61">
        <f>O24+O25+O26</f>
        <v>54428.81</v>
      </c>
      <c r="P23" s="61">
        <f t="shared" ref="P23:Q23" si="35">P24+P25+P26</f>
        <v>53628.81</v>
      </c>
      <c r="Q23" s="61">
        <f t="shared" si="35"/>
        <v>53628.81</v>
      </c>
      <c r="R23" s="53">
        <f t="shared" ref="R23:R32" si="36">O23+P23+Q23</f>
        <v>161686.43</v>
      </c>
    </row>
    <row r="24" spans="1:18" s="6" customFormat="1" x14ac:dyDescent="0.25">
      <c r="A24" s="20">
        <v>211111</v>
      </c>
      <c r="B24" s="36" t="s">
        <v>35</v>
      </c>
      <c r="C24" s="61">
        <v>4740</v>
      </c>
      <c r="D24" s="61">
        <v>5710</v>
      </c>
      <c r="E24" s="61">
        <v>5225</v>
      </c>
      <c r="F24" s="53">
        <f t="shared" si="30"/>
        <v>15675</v>
      </c>
      <c r="G24" s="61">
        <v>5225</v>
      </c>
      <c r="H24" s="61">
        <v>5225</v>
      </c>
      <c r="I24" s="61">
        <v>5225</v>
      </c>
      <c r="J24" s="53">
        <f t="shared" si="32"/>
        <v>15675</v>
      </c>
      <c r="K24" s="61">
        <v>5225</v>
      </c>
      <c r="L24" s="61">
        <v>5225</v>
      </c>
      <c r="M24" s="61">
        <v>5225</v>
      </c>
      <c r="N24" s="53">
        <f t="shared" si="34"/>
        <v>15675</v>
      </c>
      <c r="O24" s="61">
        <v>5225</v>
      </c>
      <c r="P24" s="61">
        <v>5225</v>
      </c>
      <c r="Q24" s="61">
        <v>5225</v>
      </c>
      <c r="R24" s="53">
        <f t="shared" si="36"/>
        <v>15675</v>
      </c>
    </row>
    <row r="25" spans="1:18" s="6" customFormat="1" x14ac:dyDescent="0.25">
      <c r="A25" s="20">
        <v>211112</v>
      </c>
      <c r="B25" s="36" t="s">
        <v>36</v>
      </c>
      <c r="C25" s="61">
        <v>2390</v>
      </c>
      <c r="D25" s="61">
        <v>2880</v>
      </c>
      <c r="E25" s="61">
        <v>2635</v>
      </c>
      <c r="F25" s="53">
        <f t="shared" si="30"/>
        <v>7905</v>
      </c>
      <c r="G25" s="61">
        <v>2635</v>
      </c>
      <c r="H25" s="61">
        <v>2635</v>
      </c>
      <c r="I25" s="61">
        <v>2635</v>
      </c>
      <c r="J25" s="53">
        <f t="shared" si="32"/>
        <v>7905</v>
      </c>
      <c r="K25" s="61">
        <v>2635</v>
      </c>
      <c r="L25" s="61">
        <v>2635</v>
      </c>
      <c r="M25" s="61">
        <v>2635</v>
      </c>
      <c r="N25" s="53">
        <f t="shared" si="34"/>
        <v>7905</v>
      </c>
      <c r="O25" s="61">
        <v>2635</v>
      </c>
      <c r="P25" s="61">
        <v>2635</v>
      </c>
      <c r="Q25" s="61">
        <v>2635</v>
      </c>
      <c r="R25" s="53">
        <f t="shared" si="36"/>
        <v>7905</v>
      </c>
    </row>
    <row r="26" spans="1:18" s="6" customFormat="1" x14ac:dyDescent="0.25">
      <c r="A26" s="20">
        <v>211113</v>
      </c>
      <c r="B26" s="36" t="s">
        <v>37</v>
      </c>
      <c r="C26" s="61">
        <v>45165.4</v>
      </c>
      <c r="D26" s="61">
        <v>45508.1</v>
      </c>
      <c r="E26" s="61">
        <v>45768.81</v>
      </c>
      <c r="F26" s="53">
        <f t="shared" si="30"/>
        <v>136442.31</v>
      </c>
      <c r="G26" s="61">
        <v>45768.81</v>
      </c>
      <c r="H26" s="61">
        <v>45768.81</v>
      </c>
      <c r="I26" s="61">
        <f>750+45768.81</f>
        <v>46518.81</v>
      </c>
      <c r="J26" s="53">
        <f t="shared" si="32"/>
        <v>138056.43</v>
      </c>
      <c r="K26" s="61">
        <f>45768.81</f>
        <v>45768.81</v>
      </c>
      <c r="L26" s="61">
        <v>45768.81</v>
      </c>
      <c r="M26" s="61">
        <v>45768.81</v>
      </c>
      <c r="N26" s="53">
        <f t="shared" si="34"/>
        <v>137306.43</v>
      </c>
      <c r="O26" s="61">
        <f>750+45768.81+50</f>
        <v>46568.81</v>
      </c>
      <c r="P26" s="61">
        <v>45768.81</v>
      </c>
      <c r="Q26" s="61">
        <v>45768.81</v>
      </c>
      <c r="R26" s="53">
        <f t="shared" si="36"/>
        <v>138106.43</v>
      </c>
    </row>
    <row r="27" spans="1:18" s="7" customFormat="1" x14ac:dyDescent="0.25">
      <c r="A27" s="20">
        <v>21112</v>
      </c>
      <c r="B27" s="37" t="s">
        <v>38</v>
      </c>
      <c r="C27" s="62"/>
      <c r="D27" s="62"/>
      <c r="E27" s="62"/>
      <c r="F27" s="53">
        <f t="shared" si="30"/>
        <v>0</v>
      </c>
      <c r="G27" s="62"/>
      <c r="H27" s="62"/>
      <c r="I27" s="62"/>
      <c r="J27" s="53">
        <f t="shared" si="32"/>
        <v>0</v>
      </c>
      <c r="K27" s="62"/>
      <c r="L27" s="62"/>
      <c r="M27" s="62"/>
      <c r="N27" s="53">
        <f t="shared" si="34"/>
        <v>0</v>
      </c>
      <c r="O27" s="62"/>
      <c r="P27" s="62"/>
      <c r="Q27" s="62"/>
      <c r="R27" s="53">
        <f t="shared" si="36"/>
        <v>0</v>
      </c>
    </row>
    <row r="28" spans="1:18" s="26" customFormat="1" x14ac:dyDescent="0.25">
      <c r="A28" s="25">
        <v>21113</v>
      </c>
      <c r="B28" s="38" t="s">
        <v>109</v>
      </c>
      <c r="C28" s="63"/>
      <c r="D28" s="63"/>
      <c r="E28" s="63"/>
      <c r="F28" s="53">
        <f t="shared" si="30"/>
        <v>0</v>
      </c>
      <c r="G28" s="63">
        <f>1640-880</f>
        <v>760</v>
      </c>
      <c r="H28" s="63"/>
      <c r="I28" s="63"/>
      <c r="J28" s="53">
        <f t="shared" si="32"/>
        <v>760</v>
      </c>
      <c r="K28" s="63"/>
      <c r="L28" s="63"/>
      <c r="M28" s="63"/>
      <c r="N28" s="53">
        <f t="shared" si="34"/>
        <v>0</v>
      </c>
      <c r="O28" s="63"/>
      <c r="P28" s="63"/>
      <c r="Q28" s="63"/>
      <c r="R28" s="53">
        <f t="shared" si="36"/>
        <v>0</v>
      </c>
    </row>
    <row r="29" spans="1:18" s="7" customFormat="1" x14ac:dyDescent="0.25">
      <c r="A29" s="20">
        <v>21114</v>
      </c>
      <c r="B29" s="37" t="s">
        <v>39</v>
      </c>
      <c r="C29" s="62"/>
      <c r="D29" s="62"/>
      <c r="E29" s="62"/>
      <c r="F29" s="53">
        <f t="shared" si="30"/>
        <v>0</v>
      </c>
      <c r="G29" s="62"/>
      <c r="H29" s="62"/>
      <c r="I29" s="62"/>
      <c r="J29" s="53">
        <f t="shared" si="32"/>
        <v>0</v>
      </c>
      <c r="K29" s="62"/>
      <c r="L29" s="62"/>
      <c r="M29" s="62"/>
      <c r="N29" s="53">
        <f t="shared" si="34"/>
        <v>0</v>
      </c>
      <c r="O29" s="62"/>
      <c r="P29" s="62"/>
      <c r="Q29" s="62"/>
      <c r="R29" s="53">
        <f t="shared" si="36"/>
        <v>0</v>
      </c>
    </row>
    <row r="30" spans="1:18" s="7" customFormat="1" x14ac:dyDescent="0.25">
      <c r="A30" s="20">
        <v>21115</v>
      </c>
      <c r="B30" s="37" t="s">
        <v>40</v>
      </c>
      <c r="C30" s="62"/>
      <c r="D30" s="62"/>
      <c r="E30" s="62"/>
      <c r="F30" s="53">
        <f t="shared" si="30"/>
        <v>0</v>
      </c>
      <c r="G30" s="62"/>
      <c r="H30" s="62"/>
      <c r="I30" s="62"/>
      <c r="J30" s="53">
        <f t="shared" si="32"/>
        <v>0</v>
      </c>
      <c r="K30" s="62"/>
      <c r="L30" s="62"/>
      <c r="M30" s="62"/>
      <c r="N30" s="53">
        <f t="shared" si="34"/>
        <v>0</v>
      </c>
      <c r="O30" s="62"/>
      <c r="P30" s="62"/>
      <c r="Q30" s="62"/>
      <c r="R30" s="53">
        <f t="shared" si="36"/>
        <v>0</v>
      </c>
    </row>
    <row r="31" spans="1:18" s="6" customFormat="1" x14ac:dyDescent="0.25">
      <c r="A31" s="20">
        <v>21116</v>
      </c>
      <c r="B31" s="37" t="s">
        <v>41</v>
      </c>
      <c r="C31" s="61"/>
      <c r="D31" s="61"/>
      <c r="E31" s="61"/>
      <c r="F31" s="53">
        <f t="shared" si="30"/>
        <v>0</v>
      </c>
      <c r="G31" s="61"/>
      <c r="H31" s="61"/>
      <c r="I31" s="61"/>
      <c r="J31" s="53">
        <f t="shared" si="32"/>
        <v>0</v>
      </c>
      <c r="K31" s="61"/>
      <c r="L31" s="61"/>
      <c r="M31" s="61"/>
      <c r="N31" s="53">
        <f t="shared" si="34"/>
        <v>0</v>
      </c>
      <c r="O31" s="61"/>
      <c r="P31" s="61"/>
      <c r="Q31" s="61"/>
      <c r="R31" s="53">
        <f t="shared" si="36"/>
        <v>0</v>
      </c>
    </row>
    <row r="32" spans="1:18" s="8" customFormat="1" ht="33" x14ac:dyDescent="0.25">
      <c r="A32" s="20">
        <v>21117</v>
      </c>
      <c r="B32" s="33" t="s">
        <v>19</v>
      </c>
      <c r="C32" s="52">
        <v>63360.3</v>
      </c>
      <c r="D32" s="52">
        <v>63360.3</v>
      </c>
      <c r="E32" s="52">
        <v>65106.5</v>
      </c>
      <c r="F32" s="53">
        <f t="shared" si="30"/>
        <v>191827.1</v>
      </c>
      <c r="G32" s="52">
        <v>65330.33</v>
      </c>
      <c r="H32" s="52">
        <v>65330.33</v>
      </c>
      <c r="I32" s="52">
        <v>65330.33</v>
      </c>
      <c r="J32" s="53">
        <f t="shared" si="32"/>
        <v>195990.99</v>
      </c>
      <c r="K32" s="52">
        <v>65330.33</v>
      </c>
      <c r="L32" s="52">
        <v>65330.33</v>
      </c>
      <c r="M32" s="52">
        <v>65330.33</v>
      </c>
      <c r="N32" s="53">
        <f t="shared" si="34"/>
        <v>195990.99</v>
      </c>
      <c r="O32" s="52">
        <v>65330.33</v>
      </c>
      <c r="P32" s="52">
        <v>65330.33</v>
      </c>
      <c r="Q32" s="52">
        <v>65330.33</v>
      </c>
      <c r="R32" s="53">
        <f t="shared" si="36"/>
        <v>195990.99</v>
      </c>
    </row>
    <row r="33" spans="1:18" s="6" customFormat="1" x14ac:dyDescent="0.25">
      <c r="A33" s="18">
        <v>22</v>
      </c>
      <c r="B33" s="34" t="s">
        <v>42</v>
      </c>
      <c r="C33" s="59">
        <f>C34+C35+C36+C60+C61+C62+C63+C64+C65</f>
        <v>58027.659999999996</v>
      </c>
      <c r="D33" s="59">
        <f>D34+D35+D36+D60+D61+D62+D63+D64+D65</f>
        <v>30732.49</v>
      </c>
      <c r="E33" s="59">
        <f>E34+E35+E36+E60+E61+E62+E63+E64+E65</f>
        <v>24572.61</v>
      </c>
      <c r="F33" s="51">
        <f>C33+D33+E33</f>
        <v>113332.76</v>
      </c>
      <c r="G33" s="59">
        <f>G34+G35+G36+G60+G61+G62+G63+G64+G65</f>
        <v>24858.81</v>
      </c>
      <c r="H33" s="59">
        <f>H34+H35+H36+H60+H61+H62+H63+H64+H65</f>
        <v>22290.81</v>
      </c>
      <c r="I33" s="59">
        <f>I34+I35+I36+I60+I61+I62+I63+I64+I65</f>
        <v>17057.61</v>
      </c>
      <c r="J33" s="51">
        <f>G33+H33+I33</f>
        <v>64207.23</v>
      </c>
      <c r="K33" s="59">
        <f>K34+K35+K36+K60+K61+K62+K63+K64+K65</f>
        <v>14888.11</v>
      </c>
      <c r="L33" s="59">
        <f>L34+L35+L36+L60+L61+L62+L63+L64+L65</f>
        <v>12958.11</v>
      </c>
      <c r="M33" s="59">
        <f>M34+M35+M36+M60+M61+M62+M63+M64+M65</f>
        <v>18034.11</v>
      </c>
      <c r="N33" s="51">
        <f>K33+L33+M33</f>
        <v>45880.33</v>
      </c>
      <c r="O33" s="59">
        <f>O34+O35+O36+O60+O61+O62+O63+O64+O65</f>
        <v>21207.440000000002</v>
      </c>
      <c r="P33" s="59">
        <f>P34+P35+P36+P60+P61+P62+P63+P64+P65</f>
        <v>21148.11</v>
      </c>
      <c r="Q33" s="59">
        <f>Q34+Q35+Q36+Q60+Q61+Q62+Q63+Q64+Q65</f>
        <v>22124.32</v>
      </c>
      <c r="R33" s="51">
        <f>O33+P33+Q33</f>
        <v>64479.87</v>
      </c>
    </row>
    <row r="34" spans="1:18" s="6" customFormat="1" x14ac:dyDescent="0.25">
      <c r="A34" s="20">
        <v>221</v>
      </c>
      <c r="B34" s="36" t="s">
        <v>43</v>
      </c>
      <c r="C34" s="61">
        <f>7085+300+2250+2350.56+800</f>
        <v>12785.56</v>
      </c>
      <c r="D34" s="61">
        <f>9142+300+400+470.11+3584.38</f>
        <v>13896.490000000002</v>
      </c>
      <c r="E34" s="63">
        <f>7492+400+300+470.11+4062.5</f>
        <v>12724.61</v>
      </c>
      <c r="F34" s="53">
        <f t="shared" ref="F34:F35" si="37">C34+D34+E34</f>
        <v>39406.660000000003</v>
      </c>
      <c r="G34" s="61">
        <f>8552+1170.11+4062.5+880</f>
        <v>14664.61</v>
      </c>
      <c r="H34" s="61">
        <f>8552+1170.11+4062.5</f>
        <v>13784.61</v>
      </c>
      <c r="I34" s="61">
        <f>8552+1170.11+2187.5</f>
        <v>11909.61</v>
      </c>
      <c r="J34" s="53">
        <f t="shared" ref="J34:J35" si="38">G34+H34+I34</f>
        <v>40358.83</v>
      </c>
      <c r="K34" s="61">
        <f>8552+1170.11+880</f>
        <v>10602.11</v>
      </c>
      <c r="L34" s="61">
        <f t="shared" ref="L34:M34" si="39">8552+1170.11</f>
        <v>9722.11</v>
      </c>
      <c r="M34" s="61">
        <f t="shared" si="39"/>
        <v>9722.11</v>
      </c>
      <c r="N34" s="53">
        <f t="shared" ref="N34:N35" si="40">K34+L34+M34</f>
        <v>30046.33</v>
      </c>
      <c r="O34" s="61">
        <f>8552+1170.11+4375+880</f>
        <v>14977.11</v>
      </c>
      <c r="P34" s="61">
        <f t="shared" ref="P34:Q34" si="41">8552+1170.11+4375</f>
        <v>14097.11</v>
      </c>
      <c r="Q34" s="61">
        <f t="shared" si="41"/>
        <v>14097.11</v>
      </c>
      <c r="R34" s="53">
        <f t="shared" ref="R34:R35" si="42">O34+P34+Q34</f>
        <v>43171.33</v>
      </c>
    </row>
    <row r="35" spans="1:18" s="6" customFormat="1" x14ac:dyDescent="0.25">
      <c r="A35" s="20">
        <v>222</v>
      </c>
      <c r="B35" s="36" t="s">
        <v>44</v>
      </c>
      <c r="C35" s="61"/>
      <c r="D35" s="61"/>
      <c r="E35" s="61"/>
      <c r="F35" s="53">
        <f t="shared" si="37"/>
        <v>0</v>
      </c>
      <c r="G35" s="61"/>
      <c r="H35" s="61"/>
      <c r="I35" s="61"/>
      <c r="J35" s="53">
        <f t="shared" si="38"/>
        <v>0</v>
      </c>
      <c r="K35" s="61"/>
      <c r="L35" s="61"/>
      <c r="M35" s="61"/>
      <c r="N35" s="53">
        <f t="shared" si="40"/>
        <v>0</v>
      </c>
      <c r="O35" s="61"/>
      <c r="P35" s="61"/>
      <c r="Q35" s="61"/>
      <c r="R35" s="53">
        <f t="shared" si="42"/>
        <v>0</v>
      </c>
    </row>
    <row r="36" spans="1:18" s="6" customFormat="1" x14ac:dyDescent="0.25">
      <c r="A36" s="19">
        <v>223</v>
      </c>
      <c r="B36" s="35" t="s">
        <v>45</v>
      </c>
      <c r="C36" s="60">
        <f>C37+C38+C39+C40+C41+C42+C43+C44+C45+C46+C47+C48+C59</f>
        <v>42911.1</v>
      </c>
      <c r="D36" s="60">
        <f t="shared" ref="D36:E36" si="43">D37+D38+D39+D40+D41+D42+D43+D44+D45+D46+D47+D48+D59</f>
        <v>15305</v>
      </c>
      <c r="E36" s="60">
        <f t="shared" si="43"/>
        <v>10085</v>
      </c>
      <c r="F36" s="55">
        <f>C36+D36+E36</f>
        <v>68301.100000000006</v>
      </c>
      <c r="G36" s="60">
        <f t="shared" ref="G36:I36" si="44">G37+G38+G39+G40+G41+G42+G43+G44+G45+G46+G47+G48+G59</f>
        <v>6965</v>
      </c>
      <c r="H36" s="60">
        <f t="shared" si="44"/>
        <v>6665</v>
      </c>
      <c r="I36" s="60">
        <f t="shared" si="44"/>
        <v>3465</v>
      </c>
      <c r="J36" s="55">
        <f>G36+H36+I36</f>
        <v>17095</v>
      </c>
      <c r="K36" s="60">
        <f t="shared" ref="K36:M36" si="45">K37+K38+K39+K40+K41+K42+K43+K44+K45+K46+K47+K48+K59</f>
        <v>1865</v>
      </c>
      <c r="L36" s="60">
        <f t="shared" si="45"/>
        <v>1915</v>
      </c>
      <c r="M36" s="60">
        <f t="shared" si="45"/>
        <v>6380</v>
      </c>
      <c r="N36" s="55">
        <f>K36+L36+M36</f>
        <v>10160</v>
      </c>
      <c r="O36" s="60">
        <f t="shared" ref="O36:Q36" si="46">O37+O38+O39+O40+O41+O42+O43+O44+O45+O46+O47+O48+O59</f>
        <v>4294.33</v>
      </c>
      <c r="P36" s="60">
        <f t="shared" si="46"/>
        <v>5465</v>
      </c>
      <c r="Q36" s="60">
        <f t="shared" si="46"/>
        <v>6201.21</v>
      </c>
      <c r="R36" s="55">
        <f>O36+P36+Q36</f>
        <v>15960.54</v>
      </c>
    </row>
    <row r="37" spans="1:18" s="6" customFormat="1" ht="63" x14ac:dyDescent="0.25">
      <c r="A37" s="20">
        <v>2231</v>
      </c>
      <c r="B37" s="39" t="s">
        <v>46</v>
      </c>
      <c r="C37" s="61"/>
      <c r="D37" s="61">
        <v>1000</v>
      </c>
      <c r="E37" s="61"/>
      <c r="F37" s="53">
        <f t="shared" ref="F37:F47" si="47">C37+D37+E37</f>
        <v>1000</v>
      </c>
      <c r="G37" s="61"/>
      <c r="H37" s="61"/>
      <c r="I37" s="61">
        <v>500</v>
      </c>
      <c r="J37" s="53">
        <f t="shared" ref="J37:J47" si="48">G37+H37+I37</f>
        <v>500</v>
      </c>
      <c r="K37" s="61"/>
      <c r="L37" s="61"/>
      <c r="M37" s="61"/>
      <c r="N37" s="53">
        <f t="shared" ref="N37:N47" si="49">K37+L37+M37</f>
        <v>0</v>
      </c>
      <c r="O37" s="61"/>
      <c r="P37" s="61"/>
      <c r="Q37" s="61"/>
      <c r="R37" s="53">
        <f t="shared" ref="R37:R47" si="50">O37+P37+Q37</f>
        <v>0</v>
      </c>
    </row>
    <row r="38" spans="1:18" s="6" customFormat="1" ht="31.5" x14ac:dyDescent="0.25">
      <c r="A38" s="20">
        <v>2232</v>
      </c>
      <c r="B38" s="39" t="s">
        <v>47</v>
      </c>
      <c r="C38" s="63"/>
      <c r="D38" s="61"/>
      <c r="E38" s="61"/>
      <c r="F38" s="53">
        <f t="shared" si="47"/>
        <v>0</v>
      </c>
      <c r="G38" s="61"/>
      <c r="H38" s="61"/>
      <c r="I38" s="61"/>
      <c r="J38" s="53">
        <f t="shared" si="48"/>
        <v>0</v>
      </c>
      <c r="K38" s="61"/>
      <c r="L38" s="61"/>
      <c r="M38" s="61"/>
      <c r="N38" s="53">
        <f t="shared" si="49"/>
        <v>0</v>
      </c>
      <c r="O38" s="61"/>
      <c r="P38" s="61"/>
      <c r="Q38" s="61"/>
      <c r="R38" s="53">
        <f t="shared" si="50"/>
        <v>0</v>
      </c>
    </row>
    <row r="39" spans="1:18" s="6" customFormat="1" ht="78.75" x14ac:dyDescent="0.25">
      <c r="A39" s="20">
        <v>2233</v>
      </c>
      <c r="B39" s="39" t="s">
        <v>48</v>
      </c>
      <c r="C39" s="61">
        <v>500</v>
      </c>
      <c r="D39" s="61"/>
      <c r="E39" s="61"/>
      <c r="F39" s="53">
        <f t="shared" si="47"/>
        <v>500</v>
      </c>
      <c r="G39" s="61"/>
      <c r="H39" s="61"/>
      <c r="I39" s="61"/>
      <c r="J39" s="53">
        <f t="shared" si="48"/>
        <v>0</v>
      </c>
      <c r="K39" s="61"/>
      <c r="L39" s="61"/>
      <c r="M39" s="61"/>
      <c r="N39" s="53">
        <f t="shared" si="49"/>
        <v>0</v>
      </c>
      <c r="O39" s="61">
        <v>300</v>
      </c>
      <c r="P39" s="61"/>
      <c r="Q39" s="61"/>
      <c r="R39" s="53">
        <f t="shared" si="50"/>
        <v>300</v>
      </c>
    </row>
    <row r="40" spans="1:18" s="6" customFormat="1" ht="60" customHeight="1" x14ac:dyDescent="0.25">
      <c r="A40" s="20">
        <v>2234</v>
      </c>
      <c r="B40" s="39" t="s">
        <v>49</v>
      </c>
      <c r="C40" s="63">
        <v>500</v>
      </c>
      <c r="D40" s="61"/>
      <c r="E40" s="61">
        <v>500</v>
      </c>
      <c r="F40" s="53">
        <f t="shared" si="47"/>
        <v>1000</v>
      </c>
      <c r="G40" s="61"/>
      <c r="H40" s="61"/>
      <c r="I40" s="61"/>
      <c r="J40" s="53">
        <f t="shared" si="48"/>
        <v>0</v>
      </c>
      <c r="K40" s="61"/>
      <c r="L40" s="61"/>
      <c r="M40" s="61"/>
      <c r="N40" s="53">
        <f t="shared" si="49"/>
        <v>0</v>
      </c>
      <c r="O40" s="61"/>
      <c r="P40" s="61"/>
      <c r="Q40" s="61"/>
      <c r="R40" s="53">
        <f t="shared" si="50"/>
        <v>0</v>
      </c>
    </row>
    <row r="41" spans="1:18" s="6" customFormat="1" ht="31.5" x14ac:dyDescent="0.25">
      <c r="A41" s="20">
        <v>2235</v>
      </c>
      <c r="B41" s="39" t="s">
        <v>50</v>
      </c>
      <c r="C41" s="61"/>
      <c r="D41" s="61"/>
      <c r="E41" s="61"/>
      <c r="F41" s="53">
        <f t="shared" si="47"/>
        <v>0</v>
      </c>
      <c r="G41" s="61"/>
      <c r="H41" s="61"/>
      <c r="I41" s="61"/>
      <c r="J41" s="53">
        <f t="shared" si="48"/>
        <v>0</v>
      </c>
      <c r="K41" s="61"/>
      <c r="L41" s="61"/>
      <c r="M41" s="61"/>
      <c r="N41" s="53">
        <f t="shared" si="49"/>
        <v>0</v>
      </c>
      <c r="O41" s="61"/>
      <c r="P41" s="61"/>
      <c r="Q41" s="61"/>
      <c r="R41" s="53">
        <f t="shared" si="50"/>
        <v>0</v>
      </c>
    </row>
    <row r="42" spans="1:18" s="6" customFormat="1" ht="31.5" x14ac:dyDescent="0.25">
      <c r="A42" s="20">
        <v>2236</v>
      </c>
      <c r="B42" s="39" t="s">
        <v>51</v>
      </c>
      <c r="C42" s="61"/>
      <c r="D42" s="61"/>
      <c r="E42" s="61">
        <v>500</v>
      </c>
      <c r="F42" s="53">
        <f t="shared" si="47"/>
        <v>500</v>
      </c>
      <c r="G42" s="61"/>
      <c r="H42" s="61"/>
      <c r="I42" s="61">
        <v>500</v>
      </c>
      <c r="J42" s="53">
        <f t="shared" si="48"/>
        <v>500</v>
      </c>
      <c r="K42" s="61"/>
      <c r="L42" s="61"/>
      <c r="M42" s="61">
        <v>2500</v>
      </c>
      <c r="N42" s="53">
        <f t="shared" si="49"/>
        <v>2500</v>
      </c>
      <c r="O42" s="61">
        <v>1200</v>
      </c>
      <c r="P42" s="61"/>
      <c r="Q42" s="61"/>
      <c r="R42" s="53">
        <f t="shared" si="50"/>
        <v>1200</v>
      </c>
    </row>
    <row r="43" spans="1:18" s="6" customFormat="1" ht="31.5" x14ac:dyDescent="0.25">
      <c r="A43" s="20">
        <v>2237</v>
      </c>
      <c r="B43" s="39" t="s">
        <v>52</v>
      </c>
      <c r="C43" s="61"/>
      <c r="D43" s="61">
        <v>4000</v>
      </c>
      <c r="E43" s="61"/>
      <c r="F43" s="53">
        <f t="shared" si="47"/>
        <v>4000</v>
      </c>
      <c r="G43" s="61"/>
      <c r="H43" s="61">
        <v>3000</v>
      </c>
      <c r="I43" s="61"/>
      <c r="J43" s="53">
        <f t="shared" si="48"/>
        <v>3000</v>
      </c>
      <c r="K43" s="61"/>
      <c r="L43" s="61"/>
      <c r="M43" s="61">
        <v>2000</v>
      </c>
      <c r="N43" s="53">
        <f t="shared" si="49"/>
        <v>2000</v>
      </c>
      <c r="O43" s="61">
        <v>329.33</v>
      </c>
      <c r="P43" s="61"/>
      <c r="Q43" s="61">
        <v>736.21</v>
      </c>
      <c r="R43" s="53">
        <f t="shared" si="50"/>
        <v>1065.54</v>
      </c>
    </row>
    <row r="44" spans="1:18" s="6" customFormat="1" ht="31.5" x14ac:dyDescent="0.25">
      <c r="A44" s="20">
        <v>2238</v>
      </c>
      <c r="B44" s="39" t="s">
        <v>53</v>
      </c>
      <c r="C44" s="63">
        <v>32861.1</v>
      </c>
      <c r="D44" s="61"/>
      <c r="E44" s="61"/>
      <c r="F44" s="53">
        <f t="shared" si="47"/>
        <v>32861.1</v>
      </c>
      <c r="G44" s="61"/>
      <c r="H44" s="61"/>
      <c r="I44" s="61"/>
      <c r="J44" s="53">
        <f t="shared" si="48"/>
        <v>0</v>
      </c>
      <c r="K44" s="61"/>
      <c r="L44" s="61"/>
      <c r="M44" s="61"/>
      <c r="N44" s="53">
        <f t="shared" si="49"/>
        <v>0</v>
      </c>
      <c r="O44" s="61"/>
      <c r="P44" s="61"/>
      <c r="Q44" s="61"/>
      <c r="R44" s="53">
        <f t="shared" si="50"/>
        <v>0</v>
      </c>
    </row>
    <row r="45" spans="1:18" s="6" customFormat="1" ht="63" x14ac:dyDescent="0.25">
      <c r="A45" s="20">
        <v>2239</v>
      </c>
      <c r="B45" s="39" t="s">
        <v>54</v>
      </c>
      <c r="C45" s="61"/>
      <c r="D45" s="61"/>
      <c r="E45" s="61"/>
      <c r="F45" s="53">
        <f t="shared" si="47"/>
        <v>0</v>
      </c>
      <c r="G45" s="61"/>
      <c r="H45" s="61"/>
      <c r="I45" s="61"/>
      <c r="J45" s="53">
        <f t="shared" si="48"/>
        <v>0</v>
      </c>
      <c r="K45" s="61"/>
      <c r="L45" s="61"/>
      <c r="M45" s="61"/>
      <c r="N45" s="53">
        <f t="shared" si="49"/>
        <v>0</v>
      </c>
      <c r="O45" s="61"/>
      <c r="P45" s="61"/>
      <c r="Q45" s="61"/>
      <c r="R45" s="53">
        <f t="shared" si="50"/>
        <v>0</v>
      </c>
    </row>
    <row r="46" spans="1:18" s="6" customFormat="1" x14ac:dyDescent="0.25">
      <c r="A46" s="20">
        <v>22310</v>
      </c>
      <c r="B46" s="39" t="s">
        <v>55</v>
      </c>
      <c r="C46" s="61">
        <v>15</v>
      </c>
      <c r="D46" s="61">
        <v>15</v>
      </c>
      <c r="E46" s="61">
        <v>15</v>
      </c>
      <c r="F46" s="53">
        <f t="shared" si="47"/>
        <v>45</v>
      </c>
      <c r="G46" s="61">
        <v>15</v>
      </c>
      <c r="H46" s="61">
        <v>15</v>
      </c>
      <c r="I46" s="61">
        <v>15</v>
      </c>
      <c r="J46" s="53">
        <f t="shared" si="48"/>
        <v>45</v>
      </c>
      <c r="K46" s="61">
        <v>15</v>
      </c>
      <c r="L46" s="61">
        <v>15</v>
      </c>
      <c r="M46" s="61">
        <v>15</v>
      </c>
      <c r="N46" s="53">
        <f t="shared" si="49"/>
        <v>45</v>
      </c>
      <c r="O46" s="61">
        <v>15</v>
      </c>
      <c r="P46" s="61">
        <v>15</v>
      </c>
      <c r="Q46" s="61">
        <v>15</v>
      </c>
      <c r="R46" s="53">
        <f t="shared" si="50"/>
        <v>45</v>
      </c>
    </row>
    <row r="47" spans="1:18" s="6" customFormat="1" x14ac:dyDescent="0.25">
      <c r="A47" s="20">
        <v>22311</v>
      </c>
      <c r="B47" s="39" t="s">
        <v>56</v>
      </c>
      <c r="C47" s="61">
        <v>50</v>
      </c>
      <c r="D47" s="61">
        <v>70</v>
      </c>
      <c r="E47" s="61">
        <v>50</v>
      </c>
      <c r="F47" s="53">
        <f t="shared" si="47"/>
        <v>170</v>
      </c>
      <c r="G47" s="61">
        <v>50</v>
      </c>
      <c r="H47" s="61">
        <v>50</v>
      </c>
      <c r="I47" s="61">
        <v>50</v>
      </c>
      <c r="J47" s="53">
        <f t="shared" si="48"/>
        <v>150</v>
      </c>
      <c r="K47" s="61">
        <v>50</v>
      </c>
      <c r="L47" s="61">
        <v>100</v>
      </c>
      <c r="M47" s="61">
        <v>65</v>
      </c>
      <c r="N47" s="53">
        <f t="shared" si="49"/>
        <v>215</v>
      </c>
      <c r="O47" s="61">
        <v>50</v>
      </c>
      <c r="P47" s="61">
        <v>50</v>
      </c>
      <c r="Q47" s="61">
        <v>50</v>
      </c>
      <c r="R47" s="53">
        <f t="shared" si="50"/>
        <v>150</v>
      </c>
    </row>
    <row r="48" spans="1:18" s="6" customFormat="1" x14ac:dyDescent="0.25">
      <c r="A48" s="19">
        <v>22312</v>
      </c>
      <c r="B48" s="40" t="s">
        <v>57</v>
      </c>
      <c r="C48" s="60">
        <f>C49+C50+C51+C52+C53+C57+C58</f>
        <v>8985</v>
      </c>
      <c r="D48" s="60">
        <f t="shared" ref="D48:E48" si="51">D49+D50+D51+D52+D53+D57+D58</f>
        <v>10220</v>
      </c>
      <c r="E48" s="60">
        <f t="shared" si="51"/>
        <v>9020</v>
      </c>
      <c r="F48" s="55">
        <f>C48+D48+E48</f>
        <v>28225</v>
      </c>
      <c r="G48" s="60">
        <f t="shared" ref="G48:I48" si="52">G49+G50+G51+G52+G53+G57+G58</f>
        <v>6900</v>
      </c>
      <c r="H48" s="60">
        <f t="shared" si="52"/>
        <v>3600</v>
      </c>
      <c r="I48" s="60">
        <f t="shared" si="52"/>
        <v>2400</v>
      </c>
      <c r="J48" s="55">
        <f>G48+H48+I48</f>
        <v>12900</v>
      </c>
      <c r="K48" s="60">
        <f t="shared" ref="K48:M48" si="53">K49+K50+K51+K52+K53+K57+K58</f>
        <v>1800</v>
      </c>
      <c r="L48" s="60">
        <f t="shared" si="53"/>
        <v>1800</v>
      </c>
      <c r="M48" s="60">
        <f t="shared" si="53"/>
        <v>1800</v>
      </c>
      <c r="N48" s="55">
        <f>K48+L48+M48</f>
        <v>5400</v>
      </c>
      <c r="O48" s="60">
        <f t="shared" ref="O48:Q48" si="54">O49+O50+O51+O52+O53+O57+O58</f>
        <v>2400</v>
      </c>
      <c r="P48" s="60">
        <f t="shared" si="54"/>
        <v>5400</v>
      </c>
      <c r="Q48" s="60">
        <f t="shared" si="54"/>
        <v>5400</v>
      </c>
      <c r="R48" s="55">
        <f>O48+P48+Q48</f>
        <v>13200</v>
      </c>
    </row>
    <row r="49" spans="1:18" s="6" customFormat="1" x14ac:dyDescent="0.25">
      <c r="A49" s="20">
        <v>223121</v>
      </c>
      <c r="B49" s="39" t="s">
        <v>58</v>
      </c>
      <c r="C49" s="61">
        <v>1485</v>
      </c>
      <c r="D49" s="61">
        <v>1220</v>
      </c>
      <c r="E49" s="61">
        <v>1770</v>
      </c>
      <c r="F49" s="53">
        <f t="shared" ref="F49:F94" si="55">C49+D49+E49</f>
        <v>4475</v>
      </c>
      <c r="G49" s="61">
        <v>1100</v>
      </c>
      <c r="H49" s="61">
        <v>800</v>
      </c>
      <c r="I49" s="61">
        <v>600</v>
      </c>
      <c r="J49" s="53">
        <f t="shared" ref="J49:J94" si="56">G49+H49+I49</f>
        <v>2500</v>
      </c>
      <c r="K49" s="61">
        <v>300</v>
      </c>
      <c r="L49" s="61">
        <v>300</v>
      </c>
      <c r="M49" s="61">
        <v>300</v>
      </c>
      <c r="N49" s="53">
        <f t="shared" ref="N49:N94" si="57">K49+L49+M49</f>
        <v>900</v>
      </c>
      <c r="O49" s="61">
        <v>800</v>
      </c>
      <c r="P49" s="61">
        <v>800</v>
      </c>
      <c r="Q49" s="61">
        <v>800</v>
      </c>
      <c r="R49" s="53">
        <f t="shared" ref="R49:R94" si="58">O49+P49+Q49</f>
        <v>2400</v>
      </c>
    </row>
    <row r="50" spans="1:18" s="6" customFormat="1" x14ac:dyDescent="0.25">
      <c r="A50" s="20">
        <v>223122</v>
      </c>
      <c r="B50" s="39" t="s">
        <v>59</v>
      </c>
      <c r="C50" s="61">
        <v>1400</v>
      </c>
      <c r="D50" s="61">
        <v>800</v>
      </c>
      <c r="E50" s="61">
        <v>1450</v>
      </c>
      <c r="F50" s="53">
        <f t="shared" si="55"/>
        <v>3650</v>
      </c>
      <c r="G50" s="61">
        <v>1000</v>
      </c>
      <c r="H50" s="61">
        <v>1000</v>
      </c>
      <c r="I50" s="61">
        <v>1000</v>
      </c>
      <c r="J50" s="53">
        <f t="shared" si="56"/>
        <v>3000</v>
      </c>
      <c r="K50" s="61">
        <v>700</v>
      </c>
      <c r="L50" s="61">
        <v>700</v>
      </c>
      <c r="M50" s="61">
        <v>700</v>
      </c>
      <c r="N50" s="53">
        <f t="shared" si="57"/>
        <v>2100</v>
      </c>
      <c r="O50" s="61">
        <v>800</v>
      </c>
      <c r="P50" s="61">
        <v>800</v>
      </c>
      <c r="Q50" s="61">
        <v>800</v>
      </c>
      <c r="R50" s="53">
        <f t="shared" si="58"/>
        <v>2400</v>
      </c>
    </row>
    <row r="51" spans="1:18" s="6" customFormat="1" x14ac:dyDescent="0.25">
      <c r="A51" s="20">
        <v>223123</v>
      </c>
      <c r="B51" s="39" t="s">
        <v>60</v>
      </c>
      <c r="C51" s="61">
        <v>5300</v>
      </c>
      <c r="D51" s="61">
        <v>7400</v>
      </c>
      <c r="E51" s="61">
        <v>5000</v>
      </c>
      <c r="F51" s="53">
        <f t="shared" si="55"/>
        <v>17700</v>
      </c>
      <c r="G51" s="61">
        <v>4000</v>
      </c>
      <c r="H51" s="61">
        <v>1000</v>
      </c>
      <c r="I51" s="61"/>
      <c r="J51" s="53">
        <f t="shared" si="56"/>
        <v>5000</v>
      </c>
      <c r="K51" s="61"/>
      <c r="L51" s="61"/>
      <c r="M51" s="61"/>
      <c r="N51" s="53">
        <f t="shared" si="57"/>
        <v>0</v>
      </c>
      <c r="O51" s="61"/>
      <c r="P51" s="61">
        <v>3000</v>
      </c>
      <c r="Q51" s="61">
        <v>3000</v>
      </c>
      <c r="R51" s="53">
        <f t="shared" si="58"/>
        <v>6000</v>
      </c>
    </row>
    <row r="52" spans="1:18" s="6" customFormat="1" x14ac:dyDescent="0.25">
      <c r="A52" s="20">
        <v>223124</v>
      </c>
      <c r="B52" s="39" t="s">
        <v>61</v>
      </c>
      <c r="C52" s="61"/>
      <c r="D52" s="61"/>
      <c r="E52" s="61"/>
      <c r="F52" s="53">
        <f t="shared" si="55"/>
        <v>0</v>
      </c>
      <c r="G52" s="61"/>
      <c r="H52" s="61"/>
      <c r="I52" s="61"/>
      <c r="J52" s="53">
        <f>G52+H52+I52</f>
        <v>0</v>
      </c>
      <c r="K52" s="61"/>
      <c r="L52" s="61"/>
      <c r="M52" s="61"/>
      <c r="N52" s="53">
        <f t="shared" si="57"/>
        <v>0</v>
      </c>
      <c r="O52" s="61"/>
      <c r="P52" s="61"/>
      <c r="Q52" s="61"/>
      <c r="R52" s="53">
        <f t="shared" si="58"/>
        <v>0</v>
      </c>
    </row>
    <row r="53" spans="1:18" s="6" customFormat="1" ht="47.25" x14ac:dyDescent="0.25">
      <c r="A53" s="21">
        <v>223125</v>
      </c>
      <c r="B53" s="40" t="s">
        <v>62</v>
      </c>
      <c r="C53" s="60">
        <f t="shared" ref="C53:E53" si="59">C54+C55+C56</f>
        <v>0</v>
      </c>
      <c r="D53" s="60">
        <f t="shared" si="59"/>
        <v>0</v>
      </c>
      <c r="E53" s="60">
        <f t="shared" si="59"/>
        <v>0</v>
      </c>
      <c r="F53" s="55">
        <f t="shared" si="55"/>
        <v>0</v>
      </c>
      <c r="G53" s="60">
        <f t="shared" ref="G53:I53" si="60">G54+G55+G56</f>
        <v>0</v>
      </c>
      <c r="H53" s="60">
        <f t="shared" si="60"/>
        <v>0</v>
      </c>
      <c r="I53" s="60">
        <f t="shared" si="60"/>
        <v>0</v>
      </c>
      <c r="J53" s="55">
        <f t="shared" si="56"/>
        <v>0</v>
      </c>
      <c r="K53" s="60">
        <f t="shared" ref="K53:M53" si="61">K54+K55+K56</f>
        <v>0</v>
      </c>
      <c r="L53" s="60">
        <f t="shared" si="61"/>
        <v>0</v>
      </c>
      <c r="M53" s="60">
        <f t="shared" si="61"/>
        <v>0</v>
      </c>
      <c r="N53" s="55">
        <f t="shared" si="57"/>
        <v>0</v>
      </c>
      <c r="O53" s="60">
        <f t="shared" ref="O53:Q53" si="62">O54+O55+O56</f>
        <v>0</v>
      </c>
      <c r="P53" s="60">
        <f t="shared" si="62"/>
        <v>0</v>
      </c>
      <c r="Q53" s="60">
        <f t="shared" si="62"/>
        <v>0</v>
      </c>
      <c r="R53" s="55">
        <f t="shared" si="58"/>
        <v>0</v>
      </c>
    </row>
    <row r="54" spans="1:18" s="6" customFormat="1" x14ac:dyDescent="0.25">
      <c r="A54" s="22">
        <v>2231251</v>
      </c>
      <c r="B54" s="39" t="s">
        <v>63</v>
      </c>
      <c r="C54" s="61"/>
      <c r="D54" s="61"/>
      <c r="E54" s="61"/>
      <c r="F54" s="53">
        <f t="shared" si="55"/>
        <v>0</v>
      </c>
      <c r="G54" s="61"/>
      <c r="H54" s="61"/>
      <c r="I54" s="61"/>
      <c r="J54" s="53">
        <f t="shared" si="56"/>
        <v>0</v>
      </c>
      <c r="K54" s="61"/>
      <c r="L54" s="61"/>
      <c r="M54" s="61"/>
      <c r="N54" s="53">
        <f t="shared" si="57"/>
        <v>0</v>
      </c>
      <c r="O54" s="61"/>
      <c r="P54" s="61"/>
      <c r="Q54" s="61"/>
      <c r="R54" s="53">
        <f t="shared" si="58"/>
        <v>0</v>
      </c>
    </row>
    <row r="55" spans="1:18" s="6" customFormat="1" x14ac:dyDescent="0.25">
      <c r="A55" s="22">
        <v>2231252</v>
      </c>
      <c r="B55" s="39" t="s">
        <v>64</v>
      </c>
      <c r="C55" s="61"/>
      <c r="D55" s="61"/>
      <c r="E55" s="61"/>
      <c r="F55" s="53">
        <f t="shared" si="55"/>
        <v>0</v>
      </c>
      <c r="G55" s="61"/>
      <c r="H55" s="61"/>
      <c r="I55" s="61"/>
      <c r="J55" s="53">
        <f t="shared" si="56"/>
        <v>0</v>
      </c>
      <c r="K55" s="61"/>
      <c r="L55" s="61"/>
      <c r="M55" s="61"/>
      <c r="N55" s="53">
        <f t="shared" si="57"/>
        <v>0</v>
      </c>
      <c r="O55" s="61"/>
      <c r="P55" s="61"/>
      <c r="Q55" s="61"/>
      <c r="R55" s="53">
        <f t="shared" si="58"/>
        <v>0</v>
      </c>
    </row>
    <row r="56" spans="1:18" s="6" customFormat="1" x14ac:dyDescent="0.25">
      <c r="A56" s="22">
        <v>2231253</v>
      </c>
      <c r="B56" s="39" t="s">
        <v>65</v>
      </c>
      <c r="C56" s="61"/>
      <c r="D56" s="61"/>
      <c r="E56" s="61"/>
      <c r="F56" s="53">
        <f t="shared" si="55"/>
        <v>0</v>
      </c>
      <c r="G56" s="61"/>
      <c r="H56" s="61"/>
      <c r="I56" s="61"/>
      <c r="J56" s="53">
        <f t="shared" si="56"/>
        <v>0</v>
      </c>
      <c r="K56" s="61"/>
      <c r="L56" s="61"/>
      <c r="M56" s="61"/>
      <c r="N56" s="53">
        <f t="shared" si="57"/>
        <v>0</v>
      </c>
      <c r="O56" s="61"/>
      <c r="P56" s="61"/>
      <c r="Q56" s="61"/>
      <c r="R56" s="53">
        <f t="shared" si="58"/>
        <v>0</v>
      </c>
    </row>
    <row r="57" spans="1:18" s="6" customFormat="1" ht="31.5" x14ac:dyDescent="0.25">
      <c r="A57" s="20">
        <v>223126</v>
      </c>
      <c r="B57" s="36" t="s">
        <v>66</v>
      </c>
      <c r="C57" s="61">
        <v>800</v>
      </c>
      <c r="D57" s="61">
        <v>800</v>
      </c>
      <c r="E57" s="61">
        <v>800</v>
      </c>
      <c r="F57" s="53">
        <f t="shared" si="55"/>
        <v>2400</v>
      </c>
      <c r="G57" s="61">
        <v>800</v>
      </c>
      <c r="H57" s="61">
        <v>800</v>
      </c>
      <c r="I57" s="61">
        <v>800</v>
      </c>
      <c r="J57" s="53">
        <f t="shared" si="56"/>
        <v>2400</v>
      </c>
      <c r="K57" s="61">
        <v>800</v>
      </c>
      <c r="L57" s="61">
        <v>800</v>
      </c>
      <c r="M57" s="61">
        <v>800</v>
      </c>
      <c r="N57" s="53">
        <f>K57+L57+M57</f>
        <v>2400</v>
      </c>
      <c r="O57" s="61">
        <v>800</v>
      </c>
      <c r="P57" s="61">
        <v>800</v>
      </c>
      <c r="Q57" s="61">
        <v>800</v>
      </c>
      <c r="R57" s="53">
        <f t="shared" si="58"/>
        <v>2400</v>
      </c>
    </row>
    <row r="58" spans="1:18" s="6" customFormat="1" ht="47.25" x14ac:dyDescent="0.25">
      <c r="A58" s="20">
        <v>223127</v>
      </c>
      <c r="B58" s="36" t="s">
        <v>67</v>
      </c>
      <c r="C58" s="61"/>
      <c r="D58" s="61"/>
      <c r="E58" s="61"/>
      <c r="F58" s="53">
        <f t="shared" si="55"/>
        <v>0</v>
      </c>
      <c r="G58" s="61"/>
      <c r="H58" s="61"/>
      <c r="I58" s="61"/>
      <c r="J58" s="53">
        <f t="shared" si="56"/>
        <v>0</v>
      </c>
      <c r="K58" s="61"/>
      <c r="L58" s="61"/>
      <c r="M58" s="61"/>
      <c r="N58" s="53">
        <f t="shared" si="57"/>
        <v>0</v>
      </c>
      <c r="O58" s="61"/>
      <c r="P58" s="61"/>
      <c r="Q58" s="61"/>
      <c r="R58" s="53">
        <f t="shared" si="58"/>
        <v>0</v>
      </c>
    </row>
    <row r="59" spans="1:18" s="6" customFormat="1" ht="31.5" x14ac:dyDescent="0.25">
      <c r="A59" s="20">
        <v>22314</v>
      </c>
      <c r="B59" s="36" t="s">
        <v>68</v>
      </c>
      <c r="C59" s="61"/>
      <c r="D59" s="61"/>
      <c r="E59" s="61"/>
      <c r="F59" s="53">
        <f t="shared" si="55"/>
        <v>0</v>
      </c>
      <c r="G59" s="61"/>
      <c r="H59" s="61"/>
      <c r="I59" s="61"/>
      <c r="J59" s="53">
        <f t="shared" si="56"/>
        <v>0</v>
      </c>
      <c r="K59" s="61"/>
      <c r="L59" s="61"/>
      <c r="M59" s="61"/>
      <c r="N59" s="53">
        <f t="shared" si="57"/>
        <v>0</v>
      </c>
      <c r="O59" s="61"/>
      <c r="P59" s="61"/>
      <c r="Q59" s="61"/>
      <c r="R59" s="53">
        <f t="shared" si="58"/>
        <v>0</v>
      </c>
    </row>
    <row r="60" spans="1:18" s="6" customFormat="1" x14ac:dyDescent="0.25">
      <c r="A60" s="20">
        <v>224</v>
      </c>
      <c r="B60" s="36" t="s">
        <v>69</v>
      </c>
      <c r="C60" s="61"/>
      <c r="D60" s="61"/>
      <c r="E60" s="61"/>
      <c r="F60" s="53">
        <f t="shared" si="55"/>
        <v>0</v>
      </c>
      <c r="G60" s="61"/>
      <c r="H60" s="61"/>
      <c r="I60" s="61"/>
      <c r="J60" s="53">
        <f t="shared" si="56"/>
        <v>0</v>
      </c>
      <c r="K60" s="61"/>
      <c r="L60" s="61"/>
      <c r="M60" s="61"/>
      <c r="N60" s="53">
        <f t="shared" si="57"/>
        <v>0</v>
      </c>
      <c r="O60" s="61"/>
      <c r="P60" s="61"/>
      <c r="Q60" s="61"/>
      <c r="R60" s="53">
        <f t="shared" si="58"/>
        <v>0</v>
      </c>
    </row>
    <row r="61" spans="1:18" s="6" customFormat="1" x14ac:dyDescent="0.25">
      <c r="A61" s="20">
        <v>225</v>
      </c>
      <c r="B61" s="36" t="s">
        <v>70</v>
      </c>
      <c r="C61" s="61"/>
      <c r="D61" s="61"/>
      <c r="E61" s="61"/>
      <c r="F61" s="53">
        <f t="shared" si="55"/>
        <v>0</v>
      </c>
      <c r="G61" s="61"/>
      <c r="H61" s="61"/>
      <c r="I61" s="61"/>
      <c r="J61" s="53">
        <f t="shared" si="56"/>
        <v>0</v>
      </c>
      <c r="K61" s="61"/>
      <c r="L61" s="61"/>
      <c r="M61" s="61"/>
      <c r="N61" s="53">
        <f t="shared" si="57"/>
        <v>0</v>
      </c>
      <c r="O61" s="61"/>
      <c r="P61" s="61"/>
      <c r="Q61" s="61"/>
      <c r="R61" s="53">
        <f t="shared" si="58"/>
        <v>0</v>
      </c>
    </row>
    <row r="62" spans="1:18" s="6" customFormat="1" x14ac:dyDescent="0.25">
      <c r="A62" s="20">
        <v>226</v>
      </c>
      <c r="B62" s="36" t="s">
        <v>71</v>
      </c>
      <c r="C62" s="61">
        <v>60</v>
      </c>
      <c r="D62" s="61">
        <v>60</v>
      </c>
      <c r="E62" s="61">
        <f>60+22+250</f>
        <v>332</v>
      </c>
      <c r="F62" s="53">
        <f t="shared" si="55"/>
        <v>452</v>
      </c>
      <c r="G62" s="61">
        <v>103.2</v>
      </c>
      <c r="H62" s="61">
        <v>220.2</v>
      </c>
      <c r="I62" s="61">
        <v>60</v>
      </c>
      <c r="J62" s="53">
        <f t="shared" si="56"/>
        <v>383.4</v>
      </c>
      <c r="K62" s="61"/>
      <c r="L62" s="61"/>
      <c r="M62" s="61">
        <v>60</v>
      </c>
      <c r="N62" s="53">
        <f t="shared" si="57"/>
        <v>60</v>
      </c>
      <c r="O62" s="61">
        <v>60</v>
      </c>
      <c r="P62" s="61">
        <v>60</v>
      </c>
      <c r="Q62" s="61">
        <v>300</v>
      </c>
      <c r="R62" s="53">
        <f t="shared" si="58"/>
        <v>420</v>
      </c>
    </row>
    <row r="63" spans="1:18" s="6" customFormat="1" ht="47.25" x14ac:dyDescent="0.25">
      <c r="A63" s="20">
        <v>227</v>
      </c>
      <c r="B63" s="36" t="s">
        <v>72</v>
      </c>
      <c r="C63" s="61"/>
      <c r="D63" s="61"/>
      <c r="E63" s="61"/>
      <c r="F63" s="53">
        <f t="shared" si="55"/>
        <v>0</v>
      </c>
      <c r="G63" s="61"/>
      <c r="H63" s="61"/>
      <c r="I63" s="61"/>
      <c r="J63" s="53">
        <f t="shared" si="56"/>
        <v>0</v>
      </c>
      <c r="K63" s="61"/>
      <c r="L63" s="61"/>
      <c r="M63" s="61"/>
      <c r="N63" s="53">
        <f t="shared" si="57"/>
        <v>0</v>
      </c>
      <c r="O63" s="61"/>
      <c r="P63" s="61"/>
      <c r="Q63" s="61"/>
      <c r="R63" s="53">
        <f t="shared" si="58"/>
        <v>0</v>
      </c>
    </row>
    <row r="64" spans="1:18" s="6" customFormat="1" ht="31.5" x14ac:dyDescent="0.25">
      <c r="A64" s="20">
        <v>228</v>
      </c>
      <c r="B64" s="36" t="s">
        <v>73</v>
      </c>
      <c r="C64" s="61"/>
      <c r="D64" s="61"/>
      <c r="E64" s="61"/>
      <c r="F64" s="53">
        <f t="shared" si="55"/>
        <v>0</v>
      </c>
      <c r="G64" s="61"/>
      <c r="H64" s="61"/>
      <c r="I64" s="61"/>
      <c r="J64" s="53">
        <f t="shared" si="56"/>
        <v>0</v>
      </c>
      <c r="K64" s="61"/>
      <c r="L64" s="61"/>
      <c r="M64" s="61"/>
      <c r="N64" s="53">
        <f t="shared" si="57"/>
        <v>0</v>
      </c>
      <c r="O64" s="61"/>
      <c r="P64" s="61"/>
      <c r="Q64" s="61"/>
      <c r="R64" s="53">
        <f t="shared" si="58"/>
        <v>0</v>
      </c>
    </row>
    <row r="65" spans="1:18" s="6" customFormat="1" x14ac:dyDescent="0.25">
      <c r="A65" s="23">
        <v>2210</v>
      </c>
      <c r="B65" s="41" t="s">
        <v>74</v>
      </c>
      <c r="C65" s="64">
        <f>C66+C67+C68+C69+C70+C71+C72+C73+C74+C75+C76+C77</f>
        <v>2271</v>
      </c>
      <c r="D65" s="64">
        <f t="shared" ref="D65:E65" si="63">D66+D67+D68+D69+D70+D71+D72+D73+D74+D75+D76+D77</f>
        <v>1471</v>
      </c>
      <c r="E65" s="64">
        <f t="shared" si="63"/>
        <v>1431</v>
      </c>
      <c r="F65" s="65">
        <f t="shared" si="55"/>
        <v>5173</v>
      </c>
      <c r="G65" s="64">
        <f t="shared" ref="G65:I65" si="64">G66+G67+G68+G69+G70+G71+G72+G73+G74+G75+G76+G77</f>
        <v>3126</v>
      </c>
      <c r="H65" s="64">
        <f t="shared" si="64"/>
        <v>1621</v>
      </c>
      <c r="I65" s="64">
        <f t="shared" si="64"/>
        <v>1623</v>
      </c>
      <c r="J65" s="65">
        <f t="shared" si="56"/>
        <v>6370</v>
      </c>
      <c r="K65" s="64">
        <f t="shared" ref="K65:M65" si="65">K66+K67+K68+K69+K70+K71+K72+K73+K74+K75+K76+K77</f>
        <v>2421</v>
      </c>
      <c r="L65" s="64">
        <f t="shared" si="65"/>
        <v>1321</v>
      </c>
      <c r="M65" s="64">
        <f t="shared" si="65"/>
        <v>1872</v>
      </c>
      <c r="N65" s="65">
        <f t="shared" si="57"/>
        <v>5614</v>
      </c>
      <c r="O65" s="64">
        <f t="shared" ref="O65:Q65" si="66">O66+O67+O68+O69+O70+O71+O72+O73+O74+O75+O76+O77</f>
        <v>1876</v>
      </c>
      <c r="P65" s="64">
        <f t="shared" si="66"/>
        <v>1526</v>
      </c>
      <c r="Q65" s="64">
        <f t="shared" si="66"/>
        <v>1526</v>
      </c>
      <c r="R65" s="65">
        <f t="shared" si="58"/>
        <v>4928</v>
      </c>
    </row>
    <row r="66" spans="1:18" s="6" customFormat="1" x14ac:dyDescent="0.25">
      <c r="A66" s="20">
        <v>22101</v>
      </c>
      <c r="B66" s="36" t="s">
        <v>75</v>
      </c>
      <c r="C66" s="61">
        <v>10</v>
      </c>
      <c r="D66" s="61">
        <v>10</v>
      </c>
      <c r="E66" s="61">
        <v>20</v>
      </c>
      <c r="F66" s="53">
        <f t="shared" si="55"/>
        <v>40</v>
      </c>
      <c r="G66" s="61">
        <v>15</v>
      </c>
      <c r="H66" s="61">
        <v>10</v>
      </c>
      <c r="I66" s="61">
        <v>12</v>
      </c>
      <c r="J66" s="53">
        <f t="shared" si="56"/>
        <v>37</v>
      </c>
      <c r="K66" s="61">
        <v>10</v>
      </c>
      <c r="L66" s="61">
        <v>10</v>
      </c>
      <c r="M66" s="61">
        <v>11</v>
      </c>
      <c r="N66" s="53">
        <f t="shared" si="57"/>
        <v>31</v>
      </c>
      <c r="O66" s="61">
        <v>15</v>
      </c>
      <c r="P66" s="61">
        <v>15</v>
      </c>
      <c r="Q66" s="61">
        <v>15</v>
      </c>
      <c r="R66" s="53">
        <f t="shared" si="58"/>
        <v>45</v>
      </c>
    </row>
    <row r="67" spans="1:18" s="6" customFormat="1" x14ac:dyDescent="0.25">
      <c r="A67" s="20">
        <v>22103</v>
      </c>
      <c r="B67" s="36" t="s">
        <v>76</v>
      </c>
      <c r="C67" s="61"/>
      <c r="D67" s="61"/>
      <c r="E67" s="61"/>
      <c r="F67" s="53">
        <f t="shared" si="55"/>
        <v>0</v>
      </c>
      <c r="G67" s="61"/>
      <c r="H67" s="61"/>
      <c r="I67" s="61"/>
      <c r="J67" s="53">
        <f t="shared" si="56"/>
        <v>0</v>
      </c>
      <c r="K67" s="61"/>
      <c r="L67" s="61"/>
      <c r="M67" s="61"/>
      <c r="N67" s="53">
        <f t="shared" si="57"/>
        <v>0</v>
      </c>
      <c r="O67" s="61"/>
      <c r="P67" s="61"/>
      <c r="Q67" s="61"/>
      <c r="R67" s="53">
        <f t="shared" si="58"/>
        <v>0</v>
      </c>
    </row>
    <row r="68" spans="1:18" s="6" customFormat="1" ht="47.25" x14ac:dyDescent="0.25">
      <c r="A68" s="20">
        <v>22104</v>
      </c>
      <c r="B68" s="36" t="s">
        <v>77</v>
      </c>
      <c r="C68" s="61">
        <v>300</v>
      </c>
      <c r="D68" s="61"/>
      <c r="E68" s="61"/>
      <c r="F68" s="53">
        <f t="shared" si="55"/>
        <v>300</v>
      </c>
      <c r="G68" s="61"/>
      <c r="H68" s="61"/>
      <c r="I68" s="61"/>
      <c r="J68" s="53">
        <f t="shared" si="56"/>
        <v>0</v>
      </c>
      <c r="K68" s="61"/>
      <c r="L68" s="61"/>
      <c r="M68" s="61"/>
      <c r="N68" s="53">
        <f t="shared" si="57"/>
        <v>0</v>
      </c>
      <c r="O68" s="61"/>
      <c r="P68" s="61"/>
      <c r="Q68" s="61"/>
      <c r="R68" s="53">
        <f t="shared" si="58"/>
        <v>0</v>
      </c>
    </row>
    <row r="69" spans="1:18" s="6" customFormat="1" x14ac:dyDescent="0.25">
      <c r="A69" s="20">
        <v>22105</v>
      </c>
      <c r="B69" s="36" t="s">
        <v>78</v>
      </c>
      <c r="C69" s="61"/>
      <c r="D69" s="61"/>
      <c r="E69" s="61"/>
      <c r="F69" s="53">
        <f t="shared" si="55"/>
        <v>0</v>
      </c>
      <c r="G69" s="61"/>
      <c r="H69" s="61"/>
      <c r="I69" s="61"/>
      <c r="J69" s="53">
        <f t="shared" si="56"/>
        <v>0</v>
      </c>
      <c r="K69" s="61"/>
      <c r="L69" s="61"/>
      <c r="M69" s="61"/>
      <c r="N69" s="53">
        <f t="shared" si="57"/>
        <v>0</v>
      </c>
      <c r="O69" s="61"/>
      <c r="P69" s="61"/>
      <c r="Q69" s="61"/>
      <c r="R69" s="53">
        <f t="shared" si="58"/>
        <v>0</v>
      </c>
    </row>
    <row r="70" spans="1:18" s="6" customFormat="1" ht="47.25" x14ac:dyDescent="0.25">
      <c r="A70" s="20">
        <v>22106</v>
      </c>
      <c r="B70" s="36" t="s">
        <v>79</v>
      </c>
      <c r="C70" s="61"/>
      <c r="D70" s="61"/>
      <c r="E70" s="61"/>
      <c r="F70" s="53">
        <f t="shared" si="55"/>
        <v>0</v>
      </c>
      <c r="G70" s="61"/>
      <c r="H70" s="61"/>
      <c r="I70" s="61"/>
      <c r="J70" s="53">
        <f t="shared" si="56"/>
        <v>0</v>
      </c>
      <c r="K70" s="61"/>
      <c r="L70" s="61"/>
      <c r="M70" s="61"/>
      <c r="N70" s="53">
        <f t="shared" si="57"/>
        <v>0</v>
      </c>
      <c r="O70" s="61"/>
      <c r="P70" s="61"/>
      <c r="Q70" s="61"/>
      <c r="R70" s="53">
        <f t="shared" si="58"/>
        <v>0</v>
      </c>
    </row>
    <row r="71" spans="1:18" s="6" customFormat="1" ht="31.5" x14ac:dyDescent="0.25">
      <c r="A71" s="20">
        <v>22107</v>
      </c>
      <c r="B71" s="36" t="s">
        <v>80</v>
      </c>
      <c r="C71" s="61"/>
      <c r="D71" s="61"/>
      <c r="E71" s="61"/>
      <c r="F71" s="53">
        <f t="shared" si="55"/>
        <v>0</v>
      </c>
      <c r="G71" s="61"/>
      <c r="H71" s="61"/>
      <c r="I71" s="61"/>
      <c r="J71" s="53">
        <f t="shared" si="56"/>
        <v>0</v>
      </c>
      <c r="K71" s="61"/>
      <c r="L71" s="61"/>
      <c r="M71" s="61"/>
      <c r="N71" s="53">
        <f t="shared" si="57"/>
        <v>0</v>
      </c>
      <c r="O71" s="61"/>
      <c r="P71" s="61"/>
      <c r="Q71" s="61"/>
      <c r="R71" s="53">
        <f t="shared" si="58"/>
        <v>0</v>
      </c>
    </row>
    <row r="72" spans="1:18" s="6" customFormat="1" x14ac:dyDescent="0.25">
      <c r="A72" s="20">
        <v>22108</v>
      </c>
      <c r="B72" s="36" t="s">
        <v>81</v>
      </c>
      <c r="C72" s="61">
        <v>500</v>
      </c>
      <c r="D72" s="61"/>
      <c r="E72" s="61"/>
      <c r="F72" s="53">
        <f t="shared" si="55"/>
        <v>500</v>
      </c>
      <c r="G72" s="61"/>
      <c r="H72" s="61"/>
      <c r="I72" s="61"/>
      <c r="J72" s="53">
        <f t="shared" si="56"/>
        <v>0</v>
      </c>
      <c r="K72" s="61">
        <v>300</v>
      </c>
      <c r="L72" s="61"/>
      <c r="M72" s="61"/>
      <c r="N72" s="53">
        <f t="shared" si="57"/>
        <v>300</v>
      </c>
      <c r="O72" s="61">
        <v>300</v>
      </c>
      <c r="P72" s="61"/>
      <c r="Q72" s="61"/>
      <c r="R72" s="53">
        <f t="shared" si="58"/>
        <v>300</v>
      </c>
    </row>
    <row r="73" spans="1:18" s="6" customFormat="1" x14ac:dyDescent="0.25">
      <c r="A73" s="20">
        <v>22109</v>
      </c>
      <c r="B73" s="36" t="s">
        <v>82</v>
      </c>
      <c r="C73" s="61"/>
      <c r="D73" s="61"/>
      <c r="E73" s="61"/>
      <c r="F73" s="53">
        <f t="shared" si="55"/>
        <v>0</v>
      </c>
      <c r="G73" s="61"/>
      <c r="H73" s="61"/>
      <c r="I73" s="61"/>
      <c r="J73" s="53">
        <f t="shared" si="56"/>
        <v>0</v>
      </c>
      <c r="K73" s="61"/>
      <c r="L73" s="61"/>
      <c r="M73" s="61"/>
      <c r="N73" s="53">
        <f t="shared" si="57"/>
        <v>0</v>
      </c>
      <c r="O73" s="61"/>
      <c r="P73" s="61"/>
      <c r="Q73" s="61"/>
      <c r="R73" s="53">
        <f t="shared" si="58"/>
        <v>0</v>
      </c>
    </row>
    <row r="74" spans="1:18" s="6" customFormat="1" x14ac:dyDescent="0.25">
      <c r="A74" s="20">
        <v>22110</v>
      </c>
      <c r="B74" s="36" t="s">
        <v>83</v>
      </c>
      <c r="C74" s="61">
        <v>111</v>
      </c>
      <c r="D74" s="61">
        <v>111</v>
      </c>
      <c r="E74" s="61">
        <v>111</v>
      </c>
      <c r="F74" s="53">
        <f t="shared" si="55"/>
        <v>333</v>
      </c>
      <c r="G74" s="61">
        <v>111</v>
      </c>
      <c r="H74" s="61">
        <v>111</v>
      </c>
      <c r="I74" s="61">
        <v>111</v>
      </c>
      <c r="J74" s="53">
        <f t="shared" si="56"/>
        <v>333</v>
      </c>
      <c r="K74" s="61">
        <v>111</v>
      </c>
      <c r="L74" s="61">
        <v>111</v>
      </c>
      <c r="M74" s="61">
        <v>111</v>
      </c>
      <c r="N74" s="53">
        <f t="shared" si="57"/>
        <v>333</v>
      </c>
      <c r="O74" s="61">
        <v>111</v>
      </c>
      <c r="P74" s="61">
        <v>111</v>
      </c>
      <c r="Q74" s="61">
        <v>111</v>
      </c>
      <c r="R74" s="53">
        <f t="shared" si="58"/>
        <v>333</v>
      </c>
    </row>
    <row r="75" spans="1:18" s="6" customFormat="1" x14ac:dyDescent="0.25">
      <c r="A75" s="20">
        <v>22111</v>
      </c>
      <c r="B75" s="36" t="s">
        <v>84</v>
      </c>
      <c r="C75" s="61"/>
      <c r="D75" s="61"/>
      <c r="E75" s="61"/>
      <c r="F75" s="53">
        <f t="shared" si="55"/>
        <v>0</v>
      </c>
      <c r="G75" s="61"/>
      <c r="H75" s="61"/>
      <c r="I75" s="61"/>
      <c r="J75" s="53">
        <f t="shared" si="56"/>
        <v>0</v>
      </c>
      <c r="K75" s="61"/>
      <c r="L75" s="61"/>
      <c r="M75" s="61"/>
      <c r="N75" s="53">
        <f t="shared" si="57"/>
        <v>0</v>
      </c>
      <c r="O75" s="61"/>
      <c r="P75" s="61"/>
      <c r="Q75" s="61"/>
      <c r="R75" s="53">
        <f t="shared" si="58"/>
        <v>0</v>
      </c>
    </row>
    <row r="76" spans="1:18" s="6" customFormat="1" ht="47.25" x14ac:dyDescent="0.25">
      <c r="A76" s="20">
        <v>22112</v>
      </c>
      <c r="B76" s="36" t="s">
        <v>85</v>
      </c>
      <c r="C76" s="61"/>
      <c r="D76" s="61"/>
      <c r="E76" s="61"/>
      <c r="F76" s="53">
        <f t="shared" si="55"/>
        <v>0</v>
      </c>
      <c r="G76" s="61"/>
      <c r="H76" s="61"/>
      <c r="I76" s="61"/>
      <c r="J76" s="53">
        <f t="shared" si="56"/>
        <v>0</v>
      </c>
      <c r="K76" s="61"/>
      <c r="L76" s="61"/>
      <c r="M76" s="61"/>
      <c r="N76" s="53">
        <f t="shared" si="57"/>
        <v>0</v>
      </c>
      <c r="O76" s="61"/>
      <c r="P76" s="61"/>
      <c r="Q76" s="61"/>
      <c r="R76" s="53">
        <f t="shared" si="58"/>
        <v>0</v>
      </c>
    </row>
    <row r="77" spans="1:18" s="6" customFormat="1" ht="31.5" x14ac:dyDescent="0.25">
      <c r="A77" s="20">
        <v>22114</v>
      </c>
      <c r="B77" s="36" t="s">
        <v>86</v>
      </c>
      <c r="C77" s="61">
        <v>1350</v>
      </c>
      <c r="D77" s="61">
        <v>1350</v>
      </c>
      <c r="E77" s="61">
        <v>1300</v>
      </c>
      <c r="F77" s="53">
        <f t="shared" si="55"/>
        <v>4000</v>
      </c>
      <c r="G77" s="61">
        <v>3000</v>
      </c>
      <c r="H77" s="61">
        <v>1500</v>
      </c>
      <c r="I77" s="61">
        <v>1500</v>
      </c>
      <c r="J77" s="53">
        <f t="shared" si="56"/>
        <v>6000</v>
      </c>
      <c r="K77" s="61">
        <v>2000</v>
      </c>
      <c r="L77" s="61">
        <v>1200</v>
      </c>
      <c r="M77" s="61">
        <v>1750</v>
      </c>
      <c r="N77" s="53">
        <f t="shared" si="57"/>
        <v>4950</v>
      </c>
      <c r="O77" s="61">
        <v>1450</v>
      </c>
      <c r="P77" s="61">
        <v>1400</v>
      </c>
      <c r="Q77" s="61">
        <v>1400</v>
      </c>
      <c r="R77" s="53">
        <f t="shared" si="58"/>
        <v>4250</v>
      </c>
    </row>
    <row r="78" spans="1:18" s="7" customFormat="1" x14ac:dyDescent="0.25">
      <c r="A78" s="18">
        <v>25</v>
      </c>
      <c r="B78" s="34" t="s">
        <v>87</v>
      </c>
      <c r="C78" s="59"/>
      <c r="D78" s="59"/>
      <c r="E78" s="59"/>
      <c r="F78" s="51">
        <f t="shared" si="55"/>
        <v>0</v>
      </c>
      <c r="G78" s="59"/>
      <c r="H78" s="59"/>
      <c r="I78" s="59"/>
      <c r="J78" s="51">
        <f t="shared" si="56"/>
        <v>0</v>
      </c>
      <c r="K78" s="59"/>
      <c r="L78" s="59"/>
      <c r="M78" s="59"/>
      <c r="N78" s="51">
        <f t="shared" si="57"/>
        <v>0</v>
      </c>
      <c r="O78" s="59"/>
      <c r="P78" s="59"/>
      <c r="Q78" s="59"/>
      <c r="R78" s="51">
        <f t="shared" si="58"/>
        <v>0</v>
      </c>
    </row>
    <row r="79" spans="1:18" s="6" customFormat="1" x14ac:dyDescent="0.25">
      <c r="A79" s="18">
        <v>26</v>
      </c>
      <c r="B79" s="34" t="s">
        <v>24</v>
      </c>
      <c r="C79" s="59"/>
      <c r="D79" s="59"/>
      <c r="E79" s="59"/>
      <c r="F79" s="51">
        <f t="shared" si="55"/>
        <v>0</v>
      </c>
      <c r="G79" s="59"/>
      <c r="H79" s="59"/>
      <c r="I79" s="59"/>
      <c r="J79" s="51">
        <f t="shared" si="56"/>
        <v>0</v>
      </c>
      <c r="K79" s="59"/>
      <c r="L79" s="59"/>
      <c r="M79" s="59"/>
      <c r="N79" s="51">
        <f t="shared" si="57"/>
        <v>0</v>
      </c>
      <c r="O79" s="59"/>
      <c r="P79" s="59"/>
      <c r="Q79" s="59"/>
      <c r="R79" s="51">
        <f t="shared" si="58"/>
        <v>0</v>
      </c>
    </row>
    <row r="80" spans="1:18" s="6" customFormat="1" x14ac:dyDescent="0.25">
      <c r="A80" s="18">
        <v>27</v>
      </c>
      <c r="B80" s="34" t="s">
        <v>88</v>
      </c>
      <c r="C80" s="59">
        <f t="shared" ref="C80:E80" si="67">C81+C82+C83</f>
        <v>0</v>
      </c>
      <c r="D80" s="59">
        <f t="shared" si="67"/>
        <v>0</v>
      </c>
      <c r="E80" s="59">
        <f t="shared" si="67"/>
        <v>1000</v>
      </c>
      <c r="F80" s="51">
        <f t="shared" si="55"/>
        <v>1000</v>
      </c>
      <c r="G80" s="59">
        <f t="shared" ref="G80:I80" si="68">G81+G82+G83</f>
        <v>3000</v>
      </c>
      <c r="H80" s="59">
        <f t="shared" si="68"/>
        <v>0</v>
      </c>
      <c r="I80" s="59">
        <f t="shared" si="68"/>
        <v>0</v>
      </c>
      <c r="J80" s="51">
        <f t="shared" si="56"/>
        <v>3000</v>
      </c>
      <c r="K80" s="59">
        <f t="shared" ref="K80:M80" si="69">K81+K82+K83</f>
        <v>2000</v>
      </c>
      <c r="L80" s="59">
        <f t="shared" si="69"/>
        <v>0</v>
      </c>
      <c r="M80" s="59">
        <f t="shared" si="69"/>
        <v>0</v>
      </c>
      <c r="N80" s="51">
        <f t="shared" si="57"/>
        <v>2000</v>
      </c>
      <c r="O80" s="59">
        <f t="shared" ref="O80:Q80" si="70">O81+O82+O83</f>
        <v>0</v>
      </c>
      <c r="P80" s="59">
        <f t="shared" si="70"/>
        <v>0</v>
      </c>
      <c r="Q80" s="59">
        <f t="shared" si="70"/>
        <v>3000</v>
      </c>
      <c r="R80" s="51">
        <f t="shared" si="58"/>
        <v>3000</v>
      </c>
    </row>
    <row r="81" spans="1:18" s="6" customFormat="1" ht="18" customHeight="1" x14ac:dyDescent="0.25">
      <c r="A81" s="20">
        <v>271</v>
      </c>
      <c r="B81" s="36" t="s">
        <v>89</v>
      </c>
      <c r="C81" s="61"/>
      <c r="D81" s="61"/>
      <c r="E81" s="61"/>
      <c r="F81" s="53">
        <f t="shared" si="55"/>
        <v>0</v>
      </c>
      <c r="G81" s="61"/>
      <c r="H81" s="61"/>
      <c r="I81" s="61"/>
      <c r="J81" s="53">
        <f t="shared" si="56"/>
        <v>0</v>
      </c>
      <c r="K81" s="61"/>
      <c r="L81" s="61"/>
      <c r="M81" s="61"/>
      <c r="N81" s="53">
        <f t="shared" si="57"/>
        <v>0</v>
      </c>
      <c r="O81" s="61"/>
      <c r="P81" s="61"/>
      <c r="Q81" s="61"/>
      <c r="R81" s="53">
        <f t="shared" si="58"/>
        <v>0</v>
      </c>
    </row>
    <row r="82" spans="1:18" s="6" customFormat="1" ht="18" customHeight="1" x14ac:dyDescent="0.25">
      <c r="A82" s="20">
        <v>272</v>
      </c>
      <c r="B82" s="36" t="s">
        <v>90</v>
      </c>
      <c r="C82" s="61"/>
      <c r="D82" s="61"/>
      <c r="E82" s="61"/>
      <c r="F82" s="53">
        <f t="shared" si="55"/>
        <v>0</v>
      </c>
      <c r="G82" s="61"/>
      <c r="H82" s="61"/>
      <c r="I82" s="61"/>
      <c r="J82" s="53">
        <f t="shared" si="56"/>
        <v>0</v>
      </c>
      <c r="K82" s="61"/>
      <c r="L82" s="61"/>
      <c r="M82" s="61"/>
      <c r="N82" s="53">
        <f t="shared" si="57"/>
        <v>0</v>
      </c>
      <c r="O82" s="61"/>
      <c r="P82" s="61"/>
      <c r="Q82" s="61"/>
      <c r="R82" s="53">
        <f t="shared" si="58"/>
        <v>0</v>
      </c>
    </row>
    <row r="83" spans="1:18" s="6" customFormat="1" ht="33.75" customHeight="1" x14ac:dyDescent="0.25">
      <c r="A83" s="20">
        <v>273</v>
      </c>
      <c r="B83" s="36" t="s">
        <v>91</v>
      </c>
      <c r="C83" s="61"/>
      <c r="D83" s="61"/>
      <c r="E83" s="61">
        <v>1000</v>
      </c>
      <c r="F83" s="53">
        <f>C83+D83+E83</f>
        <v>1000</v>
      </c>
      <c r="G83" s="61">
        <v>3000</v>
      </c>
      <c r="H83" s="61"/>
      <c r="I83" s="61"/>
      <c r="J83" s="53">
        <f t="shared" si="56"/>
        <v>3000</v>
      </c>
      <c r="K83" s="61">
        <v>2000</v>
      </c>
      <c r="L83" s="61"/>
      <c r="M83" s="61"/>
      <c r="N83" s="53">
        <f t="shared" si="57"/>
        <v>2000</v>
      </c>
      <c r="O83" s="61"/>
      <c r="P83" s="61"/>
      <c r="Q83" s="61">
        <v>3000</v>
      </c>
      <c r="R83" s="53">
        <f t="shared" si="58"/>
        <v>3000</v>
      </c>
    </row>
    <row r="84" spans="1:18" s="6" customFormat="1" ht="18" customHeight="1" x14ac:dyDescent="0.25">
      <c r="A84" s="18">
        <v>28</v>
      </c>
      <c r="B84" s="34" t="s">
        <v>92</v>
      </c>
      <c r="C84" s="59">
        <f t="shared" ref="C84:E84" si="71">C85+C86</f>
        <v>0</v>
      </c>
      <c r="D84" s="59">
        <f t="shared" si="71"/>
        <v>0</v>
      </c>
      <c r="E84" s="59">
        <f t="shared" si="71"/>
        <v>165</v>
      </c>
      <c r="F84" s="51">
        <f t="shared" si="55"/>
        <v>165</v>
      </c>
      <c r="G84" s="59">
        <f t="shared" ref="G84:I84" si="72">G85+G86</f>
        <v>0</v>
      </c>
      <c r="H84" s="59">
        <f t="shared" si="72"/>
        <v>277</v>
      </c>
      <c r="I84" s="59">
        <f t="shared" si="72"/>
        <v>0</v>
      </c>
      <c r="J84" s="51">
        <f t="shared" si="56"/>
        <v>277</v>
      </c>
      <c r="K84" s="59">
        <f t="shared" ref="K84:M84" si="73">K85+K86</f>
        <v>0</v>
      </c>
      <c r="L84" s="59">
        <f t="shared" si="73"/>
        <v>0</v>
      </c>
      <c r="M84" s="59">
        <f t="shared" si="73"/>
        <v>0</v>
      </c>
      <c r="N84" s="51">
        <f t="shared" si="57"/>
        <v>0</v>
      </c>
      <c r="O84" s="59">
        <f t="shared" ref="O84:P84" si="74">O85+O86</f>
        <v>0</v>
      </c>
      <c r="P84" s="59">
        <f t="shared" si="74"/>
        <v>0</v>
      </c>
      <c r="Q84" s="59">
        <f>Q85+Q86</f>
        <v>0</v>
      </c>
      <c r="R84" s="51">
        <f t="shared" si="58"/>
        <v>0</v>
      </c>
    </row>
    <row r="85" spans="1:18" s="6" customFormat="1" ht="34.5" customHeight="1" x14ac:dyDescent="0.25">
      <c r="A85" s="20">
        <v>281</v>
      </c>
      <c r="B85" s="36" t="s">
        <v>93</v>
      </c>
      <c r="C85" s="61"/>
      <c r="D85" s="61"/>
      <c r="E85" s="61"/>
      <c r="F85" s="53">
        <f t="shared" si="55"/>
        <v>0</v>
      </c>
      <c r="G85" s="61"/>
      <c r="H85" s="61"/>
      <c r="I85" s="61"/>
      <c r="J85" s="53">
        <f t="shared" si="56"/>
        <v>0</v>
      </c>
      <c r="K85" s="61"/>
      <c r="L85" s="61"/>
      <c r="M85" s="61"/>
      <c r="N85" s="53">
        <f t="shared" si="57"/>
        <v>0</v>
      </c>
      <c r="O85" s="61"/>
      <c r="P85" s="61"/>
      <c r="Q85" s="61"/>
      <c r="R85" s="53">
        <f t="shared" si="58"/>
        <v>0</v>
      </c>
    </row>
    <row r="86" spans="1:18" s="6" customFormat="1" ht="18" customHeight="1" x14ac:dyDescent="0.25">
      <c r="A86" s="19">
        <v>282</v>
      </c>
      <c r="B86" s="35" t="s">
        <v>94</v>
      </c>
      <c r="C86" s="60">
        <f t="shared" ref="C86:E86" si="75">C87+C88</f>
        <v>0</v>
      </c>
      <c r="D86" s="60">
        <f t="shared" si="75"/>
        <v>0</v>
      </c>
      <c r="E86" s="60">
        <f t="shared" si="75"/>
        <v>165</v>
      </c>
      <c r="F86" s="55">
        <f t="shared" si="55"/>
        <v>165</v>
      </c>
      <c r="G86" s="60">
        <f t="shared" ref="G86:I86" si="76">G87+G88</f>
        <v>0</v>
      </c>
      <c r="H86" s="60">
        <f t="shared" si="76"/>
        <v>277</v>
      </c>
      <c r="I86" s="60">
        <f t="shared" si="76"/>
        <v>0</v>
      </c>
      <c r="J86" s="55">
        <f t="shared" si="56"/>
        <v>277</v>
      </c>
      <c r="K86" s="60">
        <f t="shared" ref="K86:M86" si="77">K87+K88</f>
        <v>0</v>
      </c>
      <c r="L86" s="60">
        <f t="shared" si="77"/>
        <v>0</v>
      </c>
      <c r="M86" s="60">
        <f t="shared" si="77"/>
        <v>0</v>
      </c>
      <c r="N86" s="55">
        <f t="shared" si="57"/>
        <v>0</v>
      </c>
      <c r="O86" s="60">
        <f t="shared" ref="O86:Q86" si="78">O87+O88</f>
        <v>0</v>
      </c>
      <c r="P86" s="60">
        <f t="shared" si="78"/>
        <v>0</v>
      </c>
      <c r="Q86" s="60">
        <f t="shared" si="78"/>
        <v>0</v>
      </c>
      <c r="R86" s="55">
        <f t="shared" si="58"/>
        <v>0</v>
      </c>
    </row>
    <row r="87" spans="1:18" s="6" customFormat="1" ht="18" customHeight="1" x14ac:dyDescent="0.25">
      <c r="A87" s="20">
        <v>2821</v>
      </c>
      <c r="B87" s="36" t="s">
        <v>95</v>
      </c>
      <c r="C87" s="61"/>
      <c r="D87" s="61"/>
      <c r="E87" s="61">
        <v>165</v>
      </c>
      <c r="F87" s="53">
        <f t="shared" si="55"/>
        <v>165</v>
      </c>
      <c r="G87" s="61"/>
      <c r="H87" s="61">
        <f>62+215</f>
        <v>277</v>
      </c>
      <c r="I87" s="61"/>
      <c r="J87" s="53">
        <f t="shared" si="56"/>
        <v>277</v>
      </c>
      <c r="K87" s="61"/>
      <c r="L87" s="61"/>
      <c r="M87" s="61"/>
      <c r="N87" s="53">
        <f t="shared" si="57"/>
        <v>0</v>
      </c>
      <c r="O87" s="61"/>
      <c r="P87" s="61"/>
      <c r="Q87" s="61"/>
      <c r="R87" s="53">
        <f t="shared" si="58"/>
        <v>0</v>
      </c>
    </row>
    <row r="88" spans="1:18" s="6" customFormat="1" ht="18" customHeight="1" x14ac:dyDescent="0.25">
      <c r="A88" s="20">
        <v>2822</v>
      </c>
      <c r="B88" s="36" t="s">
        <v>96</v>
      </c>
      <c r="C88" s="61"/>
      <c r="D88" s="61"/>
      <c r="E88" s="61"/>
      <c r="F88" s="53">
        <f t="shared" si="55"/>
        <v>0</v>
      </c>
      <c r="G88" s="61"/>
      <c r="H88" s="61"/>
      <c r="I88" s="61"/>
      <c r="J88" s="53">
        <f t="shared" si="56"/>
        <v>0</v>
      </c>
      <c r="K88" s="61"/>
      <c r="L88" s="61"/>
      <c r="M88" s="61"/>
      <c r="N88" s="53">
        <f t="shared" si="57"/>
        <v>0</v>
      </c>
      <c r="O88" s="61"/>
      <c r="P88" s="61"/>
      <c r="Q88" s="61"/>
      <c r="R88" s="53">
        <f t="shared" si="58"/>
        <v>0</v>
      </c>
    </row>
    <row r="89" spans="1:18" s="6" customFormat="1" ht="18" customHeight="1" x14ac:dyDescent="0.25">
      <c r="A89" s="18">
        <v>31</v>
      </c>
      <c r="B89" s="34" t="s">
        <v>97</v>
      </c>
      <c r="C89" s="66">
        <f t="shared" ref="C89:E89" si="79">C90+C91+C94</f>
        <v>0</v>
      </c>
      <c r="D89" s="66">
        <f t="shared" si="79"/>
        <v>0</v>
      </c>
      <c r="E89" s="66">
        <f t="shared" si="79"/>
        <v>0</v>
      </c>
      <c r="F89" s="51">
        <f t="shared" si="55"/>
        <v>0</v>
      </c>
      <c r="G89" s="66">
        <f t="shared" ref="G89:I89" si="80">G90+G91+G94</f>
        <v>1200</v>
      </c>
      <c r="H89" s="66">
        <f t="shared" si="80"/>
        <v>0</v>
      </c>
      <c r="I89" s="66">
        <f t="shared" si="80"/>
        <v>0</v>
      </c>
      <c r="J89" s="51">
        <f t="shared" si="56"/>
        <v>1200</v>
      </c>
      <c r="K89" s="66">
        <f t="shared" ref="K89:M89" si="81">K90+K91+K94</f>
        <v>0</v>
      </c>
      <c r="L89" s="66">
        <f t="shared" si="81"/>
        <v>0</v>
      </c>
      <c r="M89" s="66">
        <f t="shared" si="81"/>
        <v>0</v>
      </c>
      <c r="N89" s="51">
        <f t="shared" si="57"/>
        <v>0</v>
      </c>
      <c r="O89" s="66">
        <f t="shared" ref="O89:Q89" si="82">O90+O91+O94</f>
        <v>0</v>
      </c>
      <c r="P89" s="66">
        <f t="shared" si="82"/>
        <v>0</v>
      </c>
      <c r="Q89" s="66">
        <f t="shared" si="82"/>
        <v>0</v>
      </c>
      <c r="R89" s="51">
        <f t="shared" si="58"/>
        <v>0</v>
      </c>
    </row>
    <row r="90" spans="1:18" s="6" customFormat="1" ht="18" customHeight="1" x14ac:dyDescent="0.25">
      <c r="A90" s="20">
        <v>3111</v>
      </c>
      <c r="B90" s="36" t="s">
        <v>98</v>
      </c>
      <c r="C90" s="61"/>
      <c r="D90" s="61"/>
      <c r="E90" s="61"/>
      <c r="F90" s="53">
        <f t="shared" si="55"/>
        <v>0</v>
      </c>
      <c r="G90" s="61"/>
      <c r="H90" s="61"/>
      <c r="I90" s="61"/>
      <c r="J90" s="53">
        <f t="shared" si="56"/>
        <v>0</v>
      </c>
      <c r="K90" s="61"/>
      <c r="L90" s="61"/>
      <c r="M90" s="61"/>
      <c r="N90" s="53">
        <f t="shared" si="57"/>
        <v>0</v>
      </c>
      <c r="O90" s="61"/>
      <c r="P90" s="61"/>
      <c r="Q90" s="61"/>
      <c r="R90" s="53">
        <f t="shared" si="58"/>
        <v>0</v>
      </c>
    </row>
    <row r="91" spans="1:18" s="6" customFormat="1" ht="18" customHeight="1" x14ac:dyDescent="0.25">
      <c r="A91" s="20">
        <v>3112</v>
      </c>
      <c r="B91" s="36" t="s">
        <v>99</v>
      </c>
      <c r="C91" s="61"/>
      <c r="D91" s="61"/>
      <c r="E91" s="61"/>
      <c r="F91" s="53">
        <f t="shared" si="55"/>
        <v>0</v>
      </c>
      <c r="G91" s="61"/>
      <c r="H91" s="61"/>
      <c r="I91" s="61"/>
      <c r="J91" s="53">
        <f t="shared" si="56"/>
        <v>0</v>
      </c>
      <c r="K91" s="61"/>
      <c r="L91" s="61"/>
      <c r="M91" s="61"/>
      <c r="N91" s="53">
        <f t="shared" si="57"/>
        <v>0</v>
      </c>
      <c r="O91" s="61"/>
      <c r="P91" s="61"/>
      <c r="Q91" s="61"/>
      <c r="R91" s="53">
        <f t="shared" si="58"/>
        <v>0</v>
      </c>
    </row>
    <row r="92" spans="1:18" s="6" customFormat="1" ht="18" customHeight="1" x14ac:dyDescent="0.25">
      <c r="A92" s="20">
        <v>31121</v>
      </c>
      <c r="B92" s="36" t="s">
        <v>100</v>
      </c>
      <c r="C92" s="61"/>
      <c r="D92" s="61"/>
      <c r="E92" s="61"/>
      <c r="F92" s="53">
        <f t="shared" si="55"/>
        <v>0</v>
      </c>
      <c r="G92" s="61"/>
      <c r="H92" s="61"/>
      <c r="I92" s="61"/>
      <c r="J92" s="53">
        <f t="shared" si="56"/>
        <v>0</v>
      </c>
      <c r="K92" s="61"/>
      <c r="L92" s="61"/>
      <c r="M92" s="61"/>
      <c r="N92" s="53">
        <f t="shared" si="57"/>
        <v>0</v>
      </c>
      <c r="O92" s="61"/>
      <c r="P92" s="61"/>
      <c r="Q92" s="61"/>
      <c r="R92" s="53">
        <f t="shared" si="58"/>
        <v>0</v>
      </c>
    </row>
    <row r="93" spans="1:18" s="6" customFormat="1" ht="18" customHeight="1" x14ac:dyDescent="0.25">
      <c r="A93" s="20">
        <v>31122</v>
      </c>
      <c r="B93" s="36" t="s">
        <v>101</v>
      </c>
      <c r="C93" s="61"/>
      <c r="D93" s="61"/>
      <c r="E93" s="61"/>
      <c r="F93" s="53">
        <f t="shared" si="55"/>
        <v>0</v>
      </c>
      <c r="G93" s="61"/>
      <c r="H93" s="61"/>
      <c r="I93" s="61"/>
      <c r="J93" s="53">
        <f t="shared" si="56"/>
        <v>0</v>
      </c>
      <c r="K93" s="61"/>
      <c r="L93" s="61"/>
      <c r="M93" s="61"/>
      <c r="N93" s="53">
        <f t="shared" si="57"/>
        <v>0</v>
      </c>
      <c r="O93" s="61"/>
      <c r="P93" s="61"/>
      <c r="Q93" s="61"/>
      <c r="R93" s="53">
        <f t="shared" si="58"/>
        <v>0</v>
      </c>
    </row>
    <row r="94" spans="1:18" s="6" customFormat="1" ht="18" customHeight="1" x14ac:dyDescent="0.25">
      <c r="A94" s="20">
        <v>3113</v>
      </c>
      <c r="B94" s="36" t="s">
        <v>102</v>
      </c>
      <c r="C94" s="61"/>
      <c r="D94" s="61"/>
      <c r="E94" s="61"/>
      <c r="F94" s="53">
        <f t="shared" si="55"/>
        <v>0</v>
      </c>
      <c r="G94" s="61">
        <v>1200</v>
      </c>
      <c r="H94" s="61"/>
      <c r="I94" s="61"/>
      <c r="J94" s="53">
        <f t="shared" si="56"/>
        <v>1200</v>
      </c>
      <c r="K94" s="61"/>
      <c r="L94" s="61"/>
      <c r="M94" s="61"/>
      <c r="N94" s="53">
        <f t="shared" si="57"/>
        <v>0</v>
      </c>
      <c r="O94" s="61"/>
      <c r="P94" s="61"/>
      <c r="Q94" s="61"/>
      <c r="R94" s="53">
        <f t="shared" si="58"/>
        <v>0</v>
      </c>
    </row>
    <row r="95" spans="1:18" ht="18" customHeight="1" x14ac:dyDescent="0.25">
      <c r="A95" s="24"/>
      <c r="B95" s="9" t="s">
        <v>103</v>
      </c>
      <c r="C95" s="67">
        <f t="shared" ref="C95:Q95" si="83">C3+C4-C20-C89</f>
        <v>21786.819999999978</v>
      </c>
      <c r="D95" s="67">
        <f t="shared" si="83"/>
        <v>12202.809999999998</v>
      </c>
      <c r="E95" s="67">
        <f t="shared" si="83"/>
        <v>8966.0700000000361</v>
      </c>
      <c r="F95" s="67">
        <f t="shared" si="83"/>
        <v>8966.0700000001234</v>
      </c>
      <c r="G95" s="67">
        <f t="shared" si="83"/>
        <v>1124.3000000000466</v>
      </c>
      <c r="H95" s="67">
        <f t="shared" si="83"/>
        <v>533.53000000005704</v>
      </c>
      <c r="I95" s="67">
        <f>I3+I4-I20-I89</f>
        <v>451.71000000007916</v>
      </c>
      <c r="J95" s="67">
        <f t="shared" si="83"/>
        <v>451.71000000007916</v>
      </c>
      <c r="K95" s="67">
        <f t="shared" si="83"/>
        <v>3389.3900000001013</v>
      </c>
      <c r="L95" s="67">
        <f t="shared" si="83"/>
        <v>4657.0700000001234</v>
      </c>
      <c r="M95" s="67">
        <f t="shared" si="83"/>
        <v>848.75000000014552</v>
      </c>
      <c r="N95" s="67">
        <f t="shared" si="83"/>
        <v>848.75000000011642</v>
      </c>
      <c r="O95" s="67">
        <f>O3+O4-O20-O89</f>
        <v>1318.3500000001513</v>
      </c>
      <c r="P95" s="67">
        <f t="shared" si="83"/>
        <v>2647.2800000001735</v>
      </c>
      <c r="Q95" s="67">
        <f t="shared" si="83"/>
        <v>2.0372681319713593E-10</v>
      </c>
      <c r="R95" s="67">
        <f>R3+R4-R20-R89</f>
        <v>1.1641532182693481E-10</v>
      </c>
    </row>
    <row r="98" spans="2:2" x14ac:dyDescent="0.25">
      <c r="B98" s="69" t="s">
        <v>111</v>
      </c>
    </row>
  </sheetData>
  <mergeCells count="1">
    <mergeCell ref="P1:R1"/>
  </mergeCells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14.02.23</vt:lpstr>
      <vt:lpstr>'14.02.23'!Print_Area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</dc:creator>
  <cp:lastModifiedBy>AD3tbilisi128</cp:lastModifiedBy>
  <cp:lastPrinted>2023-03-28T22:35:03Z</cp:lastPrinted>
  <dcterms:created xsi:type="dcterms:W3CDTF">2011-12-07T21:52:56Z</dcterms:created>
  <dcterms:modified xsi:type="dcterms:W3CDTF">2023-05-25T08:16:48Z</dcterms:modified>
</cp:coreProperties>
</file>